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3525" windowWidth="14805" windowHeight="4605"/>
  </bookViews>
  <sheets>
    <sheet name="ФСГС" sheetId="8" r:id="rId1"/>
  </sheets>
  <definedNames>
    <definedName name="_xlnm.Print_Titles" localSheetId="0">ФСГС!$14:$14</definedName>
    <definedName name="_xlnm.Print_Area" localSheetId="0">ФСГС!$A$1:$AA$511</definedName>
  </definedNames>
  <calcPr calcId="145621"/>
</workbook>
</file>

<file path=xl/calcChain.xml><?xml version="1.0" encoding="utf-8"?>
<calcChain xmlns="http://schemas.openxmlformats.org/spreadsheetml/2006/main">
  <c r="T98" i="8" l="1"/>
  <c r="T46" i="8"/>
  <c r="Y134" i="8" l="1"/>
  <c r="X134" i="8"/>
  <c r="W134" i="8"/>
  <c r="V134" i="8"/>
  <c r="U134" i="8"/>
  <c r="T134" i="8"/>
  <c r="T189" i="8" l="1"/>
  <c r="T137" i="8" l="1"/>
  <c r="U27" i="8" l="1"/>
  <c r="V27" i="8"/>
  <c r="W27" i="8"/>
  <c r="X27" i="8"/>
  <c r="T27" i="8"/>
  <c r="X125" i="8"/>
  <c r="X25" i="8"/>
  <c r="W25" i="8"/>
  <c r="V25" i="8"/>
  <c r="U25" i="8"/>
  <c r="T25" i="8"/>
  <c r="T135" i="8" l="1"/>
  <c r="Z27" i="8" l="1"/>
  <c r="Y26" i="8"/>
  <c r="X26" i="8"/>
  <c r="W26" i="8"/>
  <c r="V26" i="8"/>
  <c r="U26" i="8"/>
  <c r="T26" i="8"/>
  <c r="T132" i="8" l="1"/>
  <c r="T187" i="8"/>
  <c r="T271" i="8" l="1"/>
  <c r="T233" i="8"/>
  <c r="T191" i="8"/>
  <c r="T96" i="8" l="1"/>
  <c r="T182" i="8"/>
  <c r="T183" i="8"/>
  <c r="T45" i="8"/>
  <c r="T114" i="8"/>
  <c r="T111" i="8"/>
  <c r="T492" i="8"/>
  <c r="T461" i="8"/>
  <c r="T148" i="8"/>
  <c r="T109" i="8"/>
  <c r="T92" i="8"/>
  <c r="T66" i="8"/>
  <c r="T105" i="8"/>
  <c r="T88" i="8"/>
  <c r="T84" i="8"/>
  <c r="T61" i="8"/>
  <c r="T459" i="8"/>
  <c r="T74" i="8"/>
  <c r="T63" i="8"/>
  <c r="T486" i="8"/>
  <c r="T455" i="8"/>
  <c r="T103" i="8"/>
  <c r="T80" i="8"/>
  <c r="T70" i="8"/>
  <c r="Z99" i="8" l="1"/>
  <c r="U39" i="8" l="1"/>
  <c r="V39" i="8"/>
  <c r="W39" i="8"/>
  <c r="X39" i="8"/>
  <c r="Y39" i="8"/>
  <c r="T190" i="8" l="1"/>
  <c r="Z508" i="8" l="1"/>
  <c r="Z446" i="8"/>
  <c r="Z445" i="8"/>
  <c r="Z443" i="8"/>
  <c r="Z440" i="8"/>
  <c r="Z437" i="8"/>
  <c r="U29" i="8" l="1"/>
  <c r="V29" i="8"/>
  <c r="W29" i="8"/>
  <c r="X29" i="8"/>
  <c r="Y29" i="8"/>
  <c r="T29" i="8"/>
  <c r="U28" i="8"/>
  <c r="V28" i="8"/>
  <c r="W28" i="8"/>
  <c r="X28" i="8"/>
  <c r="Y28" i="8"/>
  <c r="T28" i="8"/>
  <c r="U436" i="8" l="1"/>
  <c r="U141" i="8"/>
  <c r="V141" i="8"/>
  <c r="W141" i="8"/>
  <c r="X141" i="8"/>
  <c r="Y141" i="8"/>
  <c r="T141" i="8"/>
  <c r="Z141" i="8" s="1"/>
  <c r="U434" i="8"/>
  <c r="V434" i="8"/>
  <c r="W434" i="8"/>
  <c r="X434" i="8"/>
  <c r="Y434" i="8"/>
  <c r="T434" i="8"/>
  <c r="V436" i="8"/>
  <c r="W436" i="8"/>
  <c r="X436" i="8"/>
  <c r="Y436" i="8"/>
  <c r="T436" i="8"/>
  <c r="U435" i="8"/>
  <c r="V435" i="8"/>
  <c r="V139" i="8" s="1"/>
  <c r="W435" i="8"/>
  <c r="W139" i="8" s="1"/>
  <c r="X435" i="8"/>
  <c r="X139" i="8" s="1"/>
  <c r="Y435" i="8"/>
  <c r="T435" i="8"/>
  <c r="Z442" i="8"/>
  <c r="Z441" i="8"/>
  <c r="Z439" i="8"/>
  <c r="Z438" i="8"/>
  <c r="U34" i="8"/>
  <c r="V34" i="8"/>
  <c r="W34" i="8"/>
  <c r="X34" i="8"/>
  <c r="T34" i="8"/>
  <c r="U33" i="8"/>
  <c r="V33" i="8"/>
  <c r="W33" i="8"/>
  <c r="X33" i="8"/>
  <c r="T33" i="8"/>
  <c r="Z48" i="8"/>
  <c r="Z47" i="8"/>
  <c r="Z436" i="8" l="1"/>
  <c r="Z434" i="8"/>
  <c r="U139" i="8"/>
  <c r="Z435" i="8"/>
  <c r="U159" i="8" l="1"/>
  <c r="U132" i="8" s="1"/>
  <c r="U79" i="8"/>
  <c r="Y79" i="8"/>
  <c r="T79" i="8"/>
  <c r="T39" i="8" s="1"/>
  <c r="X79" i="8"/>
  <c r="W79" i="8"/>
  <c r="Z91" i="8"/>
  <c r="Z95" i="8"/>
  <c r="Z87" i="8"/>
  <c r="Z83" i="8"/>
  <c r="U496" i="8"/>
  <c r="V496" i="8"/>
  <c r="W496" i="8"/>
  <c r="X496" i="8"/>
  <c r="Y496" i="8"/>
  <c r="T496" i="8"/>
  <c r="V79" i="8" l="1"/>
  <c r="Z507" i="8"/>
  <c r="U175" i="8"/>
  <c r="V175" i="8"/>
  <c r="W175" i="8"/>
  <c r="X175" i="8"/>
  <c r="Y175" i="8"/>
  <c r="T175" i="8"/>
  <c r="U170" i="8"/>
  <c r="V170" i="8"/>
  <c r="W170" i="8"/>
  <c r="X170" i="8"/>
  <c r="Y170" i="8"/>
  <c r="T170" i="8"/>
  <c r="T165" i="8"/>
  <c r="U160" i="8"/>
  <c r="V160" i="8"/>
  <c r="W160" i="8"/>
  <c r="X160" i="8"/>
  <c r="Y160" i="8"/>
  <c r="T160" i="8"/>
  <c r="U165" i="8"/>
  <c r="V165" i="8"/>
  <c r="W165" i="8"/>
  <c r="X165" i="8"/>
  <c r="Y165" i="8"/>
  <c r="U76" i="8"/>
  <c r="Y32" i="8"/>
  <c r="Z127" i="8"/>
  <c r="Z32" i="8" l="1"/>
  <c r="Z74" i="8"/>
  <c r="Z182" i="8"/>
  <c r="Z183" i="8"/>
  <c r="Z111" i="8"/>
  <c r="Z80" i="8"/>
  <c r="Z96" i="8"/>
  <c r="Z114" i="8"/>
  <c r="Z98" i="8"/>
  <c r="Z134" i="8"/>
  <c r="Z26" i="8"/>
  <c r="Z190" i="8"/>
  <c r="Z25" i="8"/>
  <c r="Z149" i="8"/>
  <c r="Z147" i="8"/>
  <c r="Z145" i="8"/>
  <c r="Z143" i="8"/>
  <c r="Z487" i="8"/>
  <c r="Z187" i="8"/>
  <c r="T157" i="8"/>
  <c r="T104" i="8"/>
  <c r="T102" i="8" s="1"/>
  <c r="Z103" i="8"/>
  <c r="T59" i="8"/>
  <c r="Z59" i="8" s="1"/>
  <c r="Z70" i="8"/>
  <c r="Z148" i="8"/>
  <c r="Z66" i="8"/>
  <c r="T488" i="8"/>
  <c r="Z488" i="8" s="1"/>
  <c r="T490" i="8"/>
  <c r="Z490" i="8" s="1"/>
  <c r="Z486" i="8"/>
  <c r="Z461" i="8"/>
  <c r="T457" i="8"/>
  <c r="Z457" i="8" s="1"/>
  <c r="Z459" i="8"/>
  <c r="T431" i="8"/>
  <c r="Z431" i="8" s="1"/>
  <c r="Z92" i="8"/>
  <c r="Z84" i="8"/>
  <c r="Z88" i="8"/>
  <c r="Z105" i="8"/>
  <c r="T107" i="8"/>
  <c r="Z107" i="8" s="1"/>
  <c r="T72" i="8"/>
  <c r="Z72" i="8" s="1"/>
  <c r="Z61" i="8"/>
  <c r="Z63" i="8"/>
  <c r="Z45" i="8"/>
  <c r="T125" i="8"/>
  <c r="T144" i="8"/>
  <c r="Z144" i="8" s="1"/>
  <c r="V189" i="8"/>
  <c r="W189" i="8"/>
  <c r="X189" i="8"/>
  <c r="Y189" i="8"/>
  <c r="U189" i="8"/>
  <c r="Z504" i="8"/>
  <c r="Z503" i="8"/>
  <c r="Z502" i="8"/>
  <c r="Z501" i="8"/>
  <c r="Z500" i="8"/>
  <c r="Y499" i="8"/>
  <c r="Y497" i="8" s="1"/>
  <c r="X499" i="8"/>
  <c r="X497" i="8" s="1"/>
  <c r="W499" i="8"/>
  <c r="W497" i="8" s="1"/>
  <c r="V499" i="8"/>
  <c r="V497" i="8" s="1"/>
  <c r="U499" i="8"/>
  <c r="U497" i="8" s="1"/>
  <c r="T499" i="8"/>
  <c r="T497" i="8" s="1"/>
  <c r="Z498" i="8"/>
  <c r="Z497" i="8"/>
  <c r="Z494" i="8"/>
  <c r="Z493" i="8"/>
  <c r="Z492" i="8"/>
  <c r="Z491" i="8"/>
  <c r="Z489" i="8"/>
  <c r="Y485" i="8"/>
  <c r="Y452" i="8" s="1"/>
  <c r="X485" i="8"/>
  <c r="X452" i="8" s="1"/>
  <c r="W485" i="8"/>
  <c r="W452" i="8" s="1"/>
  <c r="V485" i="8"/>
  <c r="V452" i="8" s="1"/>
  <c r="U485" i="8"/>
  <c r="U452" i="8" s="1"/>
  <c r="Y484" i="8"/>
  <c r="X484" i="8"/>
  <c r="W484" i="8"/>
  <c r="V484" i="8"/>
  <c r="U484" i="8"/>
  <c r="Z483" i="8"/>
  <c r="Z30" i="8" s="1"/>
  <c r="Z482" i="8"/>
  <c r="Z481" i="8"/>
  <c r="Y480" i="8"/>
  <c r="X480" i="8"/>
  <c r="W480" i="8"/>
  <c r="V480" i="8"/>
  <c r="U480" i="8"/>
  <c r="T480" i="8"/>
  <c r="Y479" i="8"/>
  <c r="X479" i="8"/>
  <c r="W479" i="8"/>
  <c r="V479" i="8"/>
  <c r="U479" i="8"/>
  <c r="T479" i="8"/>
  <c r="Z478" i="8"/>
  <c r="Y477" i="8"/>
  <c r="X477" i="8"/>
  <c r="W477" i="8"/>
  <c r="V477" i="8"/>
  <c r="U477" i="8"/>
  <c r="T477" i="8"/>
  <c r="Y476" i="8"/>
  <c r="X476" i="8"/>
  <c r="W476" i="8"/>
  <c r="V476" i="8"/>
  <c r="U476" i="8"/>
  <c r="T476" i="8"/>
  <c r="Z475" i="8"/>
  <c r="Y474" i="8"/>
  <c r="X474" i="8"/>
  <c r="W474" i="8"/>
  <c r="V474" i="8"/>
  <c r="U474" i="8"/>
  <c r="T474" i="8"/>
  <c r="Y473" i="8"/>
  <c r="X473" i="8"/>
  <c r="W473" i="8"/>
  <c r="V473" i="8"/>
  <c r="U473" i="8"/>
  <c r="T473" i="8"/>
  <c r="Z472" i="8"/>
  <c r="Y471" i="8"/>
  <c r="X471" i="8"/>
  <c r="W471" i="8"/>
  <c r="V471" i="8"/>
  <c r="U471" i="8"/>
  <c r="T471" i="8"/>
  <c r="Y470" i="8"/>
  <c r="X470" i="8"/>
  <c r="W470" i="8"/>
  <c r="V470" i="8"/>
  <c r="U470" i="8"/>
  <c r="T470" i="8"/>
  <c r="Y469" i="8"/>
  <c r="Y451" i="8" s="1"/>
  <c r="X469" i="8"/>
  <c r="X451" i="8" s="1"/>
  <c r="W469" i="8"/>
  <c r="W451" i="8" s="1"/>
  <c r="V469" i="8"/>
  <c r="V451" i="8" s="1"/>
  <c r="U469" i="8"/>
  <c r="U451" i="8" s="1"/>
  <c r="T469" i="8"/>
  <c r="T451" i="8" s="1"/>
  <c r="Z466" i="8"/>
  <c r="Z465" i="8"/>
  <c r="Z464" i="8"/>
  <c r="Z463" i="8"/>
  <c r="Z462" i="8"/>
  <c r="Z458" i="8"/>
  <c r="Z456" i="8"/>
  <c r="Y454" i="8"/>
  <c r="Y450" i="8" s="1"/>
  <c r="X454" i="8"/>
  <c r="X450" i="8" s="1"/>
  <c r="W454" i="8"/>
  <c r="W450" i="8" s="1"/>
  <c r="V454" i="8"/>
  <c r="V450" i="8" s="1"/>
  <c r="U454" i="8"/>
  <c r="U450" i="8" s="1"/>
  <c r="Y453" i="8"/>
  <c r="X453" i="8"/>
  <c r="W453" i="8"/>
  <c r="V453" i="8"/>
  <c r="U453" i="8"/>
  <c r="Z433" i="8"/>
  <c r="Z432" i="8"/>
  <c r="Z430" i="8"/>
  <c r="Z429" i="8"/>
  <c r="Z428" i="8"/>
  <c r="Z427" i="8"/>
  <c r="Z426" i="8"/>
  <c r="T425" i="8"/>
  <c r="Z425" i="8" s="1"/>
  <c r="Z424" i="8"/>
  <c r="Z423" i="8"/>
  <c r="Z422" i="8"/>
  <c r="Z421" i="8"/>
  <c r="Z420" i="8"/>
  <c r="T419" i="8"/>
  <c r="Z419" i="8" s="1"/>
  <c r="Z418" i="8"/>
  <c r="Z417" i="8"/>
  <c r="Z416" i="8"/>
  <c r="Z415" i="8"/>
  <c r="Z414" i="8"/>
  <c r="T413" i="8"/>
  <c r="Z413" i="8" s="1"/>
  <c r="Z412" i="8"/>
  <c r="Z411" i="8"/>
  <c r="Z410" i="8"/>
  <c r="Z409" i="8"/>
  <c r="Z408" i="8"/>
  <c r="T407" i="8"/>
  <c r="Z407" i="8" s="1"/>
  <c r="Z406" i="8"/>
  <c r="Z405" i="8"/>
  <c r="Z404" i="8"/>
  <c r="Z403" i="8"/>
  <c r="Z402" i="8"/>
  <c r="T401" i="8"/>
  <c r="Z401" i="8" s="1"/>
  <c r="Z400" i="8"/>
  <c r="Z399" i="8"/>
  <c r="Z398" i="8"/>
  <c r="Z397" i="8"/>
  <c r="T396" i="8"/>
  <c r="Z396" i="8" s="1"/>
  <c r="Z395" i="8"/>
  <c r="Z394" i="8"/>
  <c r="Z393" i="8"/>
  <c r="Z392" i="8"/>
  <c r="Z391" i="8"/>
  <c r="T390" i="8"/>
  <c r="Z390" i="8" s="1"/>
  <c r="Z389" i="8"/>
  <c r="Z388" i="8"/>
  <c r="Z387" i="8"/>
  <c r="Z386" i="8"/>
  <c r="Z385" i="8"/>
  <c r="T384" i="8"/>
  <c r="Z384" i="8" s="1"/>
  <c r="Z383" i="8"/>
  <c r="Z382" i="8"/>
  <c r="Z381" i="8"/>
  <c r="Z380" i="8"/>
  <c r="Z379" i="8"/>
  <c r="T378" i="8"/>
  <c r="Z378" i="8" s="1"/>
  <c r="Z377" i="8"/>
  <c r="Z376" i="8"/>
  <c r="Z375" i="8"/>
  <c r="Z374" i="8"/>
  <c r="Z373" i="8"/>
  <c r="T372" i="8"/>
  <c r="Z372" i="8" s="1"/>
  <c r="Z371" i="8"/>
  <c r="Z370" i="8"/>
  <c r="Z369" i="8"/>
  <c r="Z368" i="8"/>
  <c r="Z367" i="8"/>
  <c r="T366" i="8"/>
  <c r="Z366" i="8" s="1"/>
  <c r="Z365" i="8"/>
  <c r="Z364" i="8"/>
  <c r="Z363" i="8"/>
  <c r="Z362" i="8"/>
  <c r="T361" i="8"/>
  <c r="Z361" i="8" s="1"/>
  <c r="T360" i="8"/>
  <c r="Z360" i="8" s="1"/>
  <c r="Z358" i="8"/>
  <c r="Z357" i="8"/>
  <c r="Z356" i="8"/>
  <c r="Z355" i="8"/>
  <c r="Z354" i="8"/>
  <c r="Z353" i="8"/>
  <c r="T352" i="8"/>
  <c r="Z352" i="8" s="1"/>
  <c r="Z351" i="8"/>
  <c r="Z350" i="8"/>
  <c r="Z349" i="8"/>
  <c r="Z348" i="8"/>
  <c r="Z347" i="8"/>
  <c r="T346" i="8"/>
  <c r="Z346" i="8" s="1"/>
  <c r="Z345" i="8"/>
  <c r="Z344" i="8"/>
  <c r="Z343" i="8"/>
  <c r="Z342" i="8"/>
  <c r="Z341" i="8"/>
  <c r="T340" i="8"/>
  <c r="Z340" i="8" s="1"/>
  <c r="Z339" i="8"/>
  <c r="Z338" i="8"/>
  <c r="Z337" i="8"/>
  <c r="Z336" i="8"/>
  <c r="Z335" i="8"/>
  <c r="Z334" i="8"/>
  <c r="T333" i="8"/>
  <c r="Z333" i="8" s="1"/>
  <c r="Z332" i="8"/>
  <c r="Z331" i="8"/>
  <c r="Z330" i="8"/>
  <c r="Z329" i="8"/>
  <c r="Z328" i="8"/>
  <c r="Z327" i="8"/>
  <c r="T326" i="8"/>
  <c r="Z326" i="8" s="1"/>
  <c r="Z325" i="8"/>
  <c r="Z324" i="8"/>
  <c r="Z323" i="8"/>
  <c r="Z322" i="8"/>
  <c r="Z321" i="8"/>
  <c r="Z320" i="8"/>
  <c r="T319" i="8"/>
  <c r="Z319" i="8" s="1"/>
  <c r="Z318" i="8"/>
  <c r="Z317" i="8"/>
  <c r="Z316" i="8"/>
  <c r="Z315" i="8"/>
  <c r="Z314" i="8"/>
  <c r="Z313" i="8"/>
  <c r="T312" i="8"/>
  <c r="Z312" i="8" s="1"/>
  <c r="Z311" i="8"/>
  <c r="Z310" i="8"/>
  <c r="Z309" i="8"/>
  <c r="Z308" i="8"/>
  <c r="Z307" i="8"/>
  <c r="Z306" i="8"/>
  <c r="T305" i="8"/>
  <c r="Z305" i="8" s="1"/>
  <c r="Z304" i="8"/>
  <c r="Z303" i="8"/>
  <c r="Z302" i="8"/>
  <c r="Z301" i="8"/>
  <c r="Z300" i="8"/>
  <c r="Z299" i="8"/>
  <c r="T298" i="8"/>
  <c r="Z298" i="8" s="1"/>
  <c r="Z297" i="8"/>
  <c r="Z296" i="8"/>
  <c r="Z295" i="8"/>
  <c r="Z294" i="8"/>
  <c r="Z293" i="8"/>
  <c r="Z292" i="8"/>
  <c r="T291" i="8"/>
  <c r="Z291" i="8" s="1"/>
  <c r="Z290" i="8"/>
  <c r="Z289" i="8"/>
  <c r="Z288" i="8"/>
  <c r="Z287" i="8"/>
  <c r="Z286" i="8"/>
  <c r="Z285" i="8"/>
  <c r="T284" i="8"/>
  <c r="Z284" i="8" s="1"/>
  <c r="Z283" i="8"/>
  <c r="Z282" i="8"/>
  <c r="Z281" i="8"/>
  <c r="Z280" i="8"/>
  <c r="Z279" i="8"/>
  <c r="T278" i="8"/>
  <c r="Z278" i="8" s="1"/>
  <c r="Z277" i="8"/>
  <c r="Z276" i="8"/>
  <c r="Z275" i="8"/>
  <c r="T274" i="8"/>
  <c r="Z274" i="8" s="1"/>
  <c r="Z273" i="8"/>
  <c r="T272" i="8"/>
  <c r="Z272" i="8" s="1"/>
  <c r="Z270" i="8"/>
  <c r="Z269" i="8"/>
  <c r="Z268" i="8"/>
  <c r="Z267" i="8"/>
  <c r="T266" i="8"/>
  <c r="Z266" i="8" s="1"/>
  <c r="Z265" i="8"/>
  <c r="Z264" i="8"/>
  <c r="Z263" i="8"/>
  <c r="Z262" i="8"/>
  <c r="T261" i="8"/>
  <c r="Z261" i="8" s="1"/>
  <c r="Z260" i="8"/>
  <c r="Z259" i="8"/>
  <c r="Z258" i="8"/>
  <c r="Z257" i="8"/>
  <c r="T256" i="8"/>
  <c r="Z255" i="8"/>
  <c r="Z254" i="8"/>
  <c r="Z253" i="8"/>
  <c r="Z252" i="8"/>
  <c r="T251" i="8"/>
  <c r="Z251" i="8" s="1"/>
  <c r="Z250" i="8"/>
  <c r="Z249" i="8"/>
  <c r="Z248" i="8"/>
  <c r="Z247" i="8"/>
  <c r="T246" i="8"/>
  <c r="Z246" i="8" s="1"/>
  <c r="Z245" i="8"/>
  <c r="Z244" i="8"/>
  <c r="Z243" i="8"/>
  <c r="Z242" i="8"/>
  <c r="Z241" i="8"/>
  <c r="T240" i="8"/>
  <c r="Z240" i="8" s="1"/>
  <c r="Z239" i="8"/>
  <c r="Z238" i="8"/>
  <c r="Z237" i="8"/>
  <c r="T236" i="8"/>
  <c r="Z236" i="8" s="1"/>
  <c r="Z235" i="8"/>
  <c r="T234" i="8"/>
  <c r="Z234" i="8" s="1"/>
  <c r="Z232" i="8"/>
  <c r="Z231" i="8"/>
  <c r="Z230" i="8"/>
  <c r="Z229" i="8"/>
  <c r="Z228" i="8"/>
  <c r="T227" i="8"/>
  <c r="Z227" i="8" s="1"/>
  <c r="Z226" i="8"/>
  <c r="Z225" i="8"/>
  <c r="Z224" i="8"/>
  <c r="Z223" i="8"/>
  <c r="Z222" i="8"/>
  <c r="Z221" i="8"/>
  <c r="T220" i="8"/>
  <c r="Z220" i="8" s="1"/>
  <c r="Z219" i="8"/>
  <c r="Z218" i="8"/>
  <c r="Z217" i="8"/>
  <c r="Z216" i="8"/>
  <c r="Z215" i="8"/>
  <c r="T214" i="8"/>
  <c r="Z214" i="8" s="1"/>
  <c r="Z213" i="8"/>
  <c r="Z212" i="8"/>
  <c r="Z211" i="8"/>
  <c r="Z210" i="8"/>
  <c r="Z209" i="8"/>
  <c r="T208" i="8"/>
  <c r="Z208" i="8" s="1"/>
  <c r="Z207" i="8"/>
  <c r="Z206" i="8"/>
  <c r="Z205" i="8"/>
  <c r="Z204" i="8"/>
  <c r="T203" i="8"/>
  <c r="Z203" i="8" s="1"/>
  <c r="Z202" i="8"/>
  <c r="AC201" i="8"/>
  <c r="Z201" i="8"/>
  <c r="AC200" i="8"/>
  <c r="Z200" i="8"/>
  <c r="AC199" i="8"/>
  <c r="Z199" i="8"/>
  <c r="AC198" i="8"/>
  <c r="T198" i="8"/>
  <c r="Z198" i="8" s="1"/>
  <c r="Z197" i="8"/>
  <c r="Z196" i="8"/>
  <c r="Z195" i="8"/>
  <c r="Z194" i="8"/>
  <c r="T193" i="8"/>
  <c r="Z193" i="8" s="1"/>
  <c r="T192" i="8"/>
  <c r="Z192" i="8" s="1"/>
  <c r="Z185" i="8"/>
  <c r="Z184" i="8"/>
  <c r="Z181" i="8"/>
  <c r="Y180" i="8"/>
  <c r="Y154" i="8" s="1"/>
  <c r="Y130" i="8" s="1"/>
  <c r="X180" i="8"/>
  <c r="X154" i="8" s="1"/>
  <c r="W180" i="8"/>
  <c r="W154" i="8" s="1"/>
  <c r="V180" i="8"/>
  <c r="V154" i="8" s="1"/>
  <c r="U180" i="8"/>
  <c r="U154" i="8" s="1"/>
  <c r="U130" i="8" s="1"/>
  <c r="Z179" i="8"/>
  <c r="Z178" i="8"/>
  <c r="Z177" i="8"/>
  <c r="Z176" i="8"/>
  <c r="Z174" i="8"/>
  <c r="Z173" i="8"/>
  <c r="Z172" i="8"/>
  <c r="Z171" i="8"/>
  <c r="Z170" i="8"/>
  <c r="Z169" i="8"/>
  <c r="Z168" i="8"/>
  <c r="Z167" i="8"/>
  <c r="Z166" i="8"/>
  <c r="Z165" i="8"/>
  <c r="Z164" i="8"/>
  <c r="Z163" i="8"/>
  <c r="Z162" i="8"/>
  <c r="Z161" i="8"/>
  <c r="Y159" i="8"/>
  <c r="Y132" i="8" s="1"/>
  <c r="X159" i="8"/>
  <c r="X132" i="8" s="1"/>
  <c r="W159" i="8"/>
  <c r="W132" i="8" s="1"/>
  <c r="V159" i="8"/>
  <c r="V132" i="8" s="1"/>
  <c r="T159" i="8"/>
  <c r="T158" i="8"/>
  <c r="Y157" i="8"/>
  <c r="X157" i="8"/>
  <c r="W157" i="8"/>
  <c r="W133" i="8" s="1"/>
  <c r="V157" i="8"/>
  <c r="U157" i="8"/>
  <c r="U133" i="8" s="1"/>
  <c r="Y156" i="8"/>
  <c r="X156" i="8"/>
  <c r="W156" i="8"/>
  <c r="V156" i="8"/>
  <c r="U156" i="8"/>
  <c r="Y155" i="8"/>
  <c r="X155" i="8"/>
  <c r="W155" i="8"/>
  <c r="V155" i="8"/>
  <c r="U155" i="8"/>
  <c r="Z151" i="8"/>
  <c r="Z448" i="8"/>
  <c r="Z447" i="8"/>
  <c r="Z444" i="8"/>
  <c r="Z146" i="8"/>
  <c r="Z142" i="8"/>
  <c r="Y140" i="8"/>
  <c r="X140" i="8"/>
  <c r="W140" i="8"/>
  <c r="V140" i="8"/>
  <c r="U140" i="8"/>
  <c r="Z126" i="8"/>
  <c r="Y125" i="8"/>
  <c r="W125" i="8"/>
  <c r="V125" i="8"/>
  <c r="U125" i="8"/>
  <c r="Z123" i="8"/>
  <c r="T122" i="8"/>
  <c r="Z122" i="8" s="1"/>
  <c r="Z121" i="8"/>
  <c r="Z119" i="8"/>
  <c r="Z118" i="8"/>
  <c r="Z117" i="8"/>
  <c r="Z113" i="8"/>
  <c r="Z110" i="8"/>
  <c r="Z109" i="8"/>
  <c r="Z108" i="8"/>
  <c r="Z106" i="8"/>
  <c r="Y102" i="8"/>
  <c r="X102" i="8"/>
  <c r="W102" i="8"/>
  <c r="V102" i="8"/>
  <c r="U102" i="8"/>
  <c r="Y101" i="8"/>
  <c r="X101" i="8"/>
  <c r="W101" i="8"/>
  <c r="V101" i="8"/>
  <c r="U101" i="8"/>
  <c r="Z97" i="8"/>
  <c r="Z93" i="8"/>
  <c r="Z89" i="8"/>
  <c r="Z85" i="8"/>
  <c r="Z81" i="8"/>
  <c r="Y78" i="8"/>
  <c r="X78" i="8"/>
  <c r="W78" i="8"/>
  <c r="V78" i="8"/>
  <c r="U78" i="8"/>
  <c r="T78" i="8"/>
  <c r="Y77" i="8"/>
  <c r="X77" i="8"/>
  <c r="W77" i="8"/>
  <c r="V77" i="8"/>
  <c r="U77" i="8"/>
  <c r="T77" i="8"/>
  <c r="Y76" i="8"/>
  <c r="X76" i="8"/>
  <c r="W76" i="8"/>
  <c r="V76" i="8"/>
  <c r="Y69" i="8"/>
  <c r="Y38" i="8" s="1"/>
  <c r="X69" i="8"/>
  <c r="X38" i="8" s="1"/>
  <c r="W69" i="8"/>
  <c r="W38" i="8" s="1"/>
  <c r="V69" i="8"/>
  <c r="V38" i="8" s="1"/>
  <c r="U69" i="8"/>
  <c r="U38" i="8" s="1"/>
  <c r="T69" i="8"/>
  <c r="T38" i="8" s="1"/>
  <c r="Y68" i="8"/>
  <c r="X68" i="8"/>
  <c r="W68" i="8"/>
  <c r="V68" i="8"/>
  <c r="U68" i="8"/>
  <c r="Z65" i="8"/>
  <c r="Y58" i="8"/>
  <c r="Y37" i="8" s="1"/>
  <c r="X58" i="8"/>
  <c r="X37" i="8" s="1"/>
  <c r="W58" i="8"/>
  <c r="W37" i="8" s="1"/>
  <c r="V58" i="8"/>
  <c r="V37" i="8" s="1"/>
  <c r="U58" i="8"/>
  <c r="U37" i="8" s="1"/>
  <c r="T58" i="8"/>
  <c r="T37" i="8" s="1"/>
  <c r="Y57" i="8"/>
  <c r="X57" i="8"/>
  <c r="W57" i="8"/>
  <c r="V57" i="8"/>
  <c r="U57" i="8"/>
  <c r="Z54" i="8"/>
  <c r="Z53" i="8"/>
  <c r="Z52" i="8"/>
  <c r="Y51" i="8"/>
  <c r="X51" i="8"/>
  <c r="W51" i="8"/>
  <c r="V51" i="8"/>
  <c r="U51" i="8"/>
  <c r="Z50" i="8"/>
  <c r="Z129" i="8"/>
  <c r="Z128" i="8"/>
  <c r="Z44" i="8"/>
  <c r="Z43" i="8"/>
  <c r="Y42" i="8"/>
  <c r="Y31" i="8" s="1"/>
  <c r="X42" i="8"/>
  <c r="W42" i="8"/>
  <c r="V42" i="8"/>
  <c r="U42" i="8"/>
  <c r="U31" i="8" s="1"/>
  <c r="Z41" i="8"/>
  <c r="Y36" i="8"/>
  <c r="X36" i="8"/>
  <c r="W36" i="8"/>
  <c r="V36" i="8"/>
  <c r="U36" i="8"/>
  <c r="T36" i="8"/>
  <c r="Y34" i="8"/>
  <c r="Y33" i="8"/>
  <c r="Y30" i="8"/>
  <c r="X30" i="8"/>
  <c r="W30" i="8"/>
  <c r="V30" i="8"/>
  <c r="U30" i="8"/>
  <c r="T30" i="8"/>
  <c r="Z29" i="8"/>
  <c r="Z28" i="8"/>
  <c r="T23" i="8"/>
  <c r="U23" i="8" s="1"/>
  <c r="V23" i="8" s="1"/>
  <c r="W23" i="8" s="1"/>
  <c r="X23" i="8" s="1"/>
  <c r="Y23" i="8" s="1"/>
  <c r="T22" i="8"/>
  <c r="U22" i="8" s="1"/>
  <c r="V22" i="8" s="1"/>
  <c r="W22" i="8" s="1"/>
  <c r="X22" i="8" s="1"/>
  <c r="Y22" i="8" s="1"/>
  <c r="T21" i="8"/>
  <c r="U21" i="8" s="1"/>
  <c r="V21" i="8" s="1"/>
  <c r="T20" i="8"/>
  <c r="U20" i="8" s="1"/>
  <c r="V20" i="8" s="1"/>
  <c r="W20" i="8" s="1"/>
  <c r="X20" i="8" s="1"/>
  <c r="Y20" i="8" s="1"/>
  <c r="T19" i="8"/>
  <c r="U19" i="8" s="1"/>
  <c r="V19" i="8" s="1"/>
  <c r="W19" i="8" s="1"/>
  <c r="X19" i="8" s="1"/>
  <c r="Y19" i="8" s="1"/>
  <c r="T18" i="8"/>
  <c r="U18" i="8" s="1"/>
  <c r="V18" i="8" s="1"/>
  <c r="T17" i="8"/>
  <c r="U17" i="8" s="1"/>
  <c r="V17" i="8" s="1"/>
  <c r="W17" i="8" s="1"/>
  <c r="X17" i="8" s="1"/>
  <c r="Y17" i="8" s="1"/>
  <c r="T16" i="8"/>
  <c r="U16" i="8" s="1"/>
  <c r="V133" i="8" l="1"/>
  <c r="T133" i="8"/>
  <c r="V31" i="8"/>
  <c r="V130" i="8"/>
  <c r="W31" i="8"/>
  <c r="X133" i="8"/>
  <c r="W130" i="8"/>
  <c r="X31" i="8"/>
  <c r="Y133" i="8"/>
  <c r="X130" i="8"/>
  <c r="T485" i="8"/>
  <c r="Z485" i="8" s="1"/>
  <c r="Z104" i="8"/>
  <c r="Z131" i="8"/>
  <c r="Z160" i="8"/>
  <c r="Z33" i="8"/>
  <c r="Z36" i="8"/>
  <c r="T467" i="8"/>
  <c r="X468" i="8"/>
  <c r="X449" i="8" s="1"/>
  <c r="Z473" i="8"/>
  <c r="Z474" i="8"/>
  <c r="Z479" i="8"/>
  <c r="Z189" i="8"/>
  <c r="V467" i="8"/>
  <c r="Z471" i="8"/>
  <c r="Y467" i="8"/>
  <c r="Z480" i="8"/>
  <c r="Z496" i="8"/>
  <c r="Z125" i="8"/>
  <c r="Z159" i="8"/>
  <c r="Z191" i="8"/>
  <c r="Z233" i="8"/>
  <c r="Z470" i="8"/>
  <c r="Z476" i="8"/>
  <c r="X467" i="8"/>
  <c r="T484" i="8"/>
  <c r="Z102" i="8"/>
  <c r="Z271" i="8"/>
  <c r="W467" i="8"/>
  <c r="T68" i="8"/>
  <c r="Z68" i="8" s="1"/>
  <c r="T468" i="8"/>
  <c r="Z51" i="8"/>
  <c r="U467" i="8"/>
  <c r="T156" i="8"/>
  <c r="Z156" i="8" s="1"/>
  <c r="T101" i="8"/>
  <c r="Z101" i="8" s="1"/>
  <c r="AC202" i="8"/>
  <c r="Z256" i="8"/>
  <c r="T359" i="8"/>
  <c r="Z359" i="8" s="1"/>
  <c r="Z469" i="8"/>
  <c r="Z451" i="8" s="1"/>
  <c r="V468" i="8"/>
  <c r="V449" i="8" s="1"/>
  <c r="T140" i="8"/>
  <c r="Z140" i="8" s="1"/>
  <c r="Z484" i="8"/>
  <c r="Z34" i="8"/>
  <c r="Z39" i="8"/>
  <c r="Z77" i="8"/>
  <c r="T155" i="8"/>
  <c r="Z155" i="8" s="1"/>
  <c r="Y468" i="8"/>
  <c r="Y449" i="8" s="1"/>
  <c r="W468" i="8"/>
  <c r="W449" i="8" s="1"/>
  <c r="T76" i="8"/>
  <c r="Z76" i="8" s="1"/>
  <c r="T180" i="8"/>
  <c r="T154" i="8" s="1"/>
  <c r="Z153" i="8"/>
  <c r="U468" i="8"/>
  <c r="U449" i="8" s="1"/>
  <c r="Z477" i="8"/>
  <c r="T57" i="8"/>
  <c r="Z57" i="8" s="1"/>
  <c r="Z79" i="8"/>
  <c r="T454" i="8"/>
  <c r="Z460" i="8"/>
  <c r="Z46" i="8"/>
  <c r="T42" i="8"/>
  <c r="T453" i="8"/>
  <c r="Z175" i="8"/>
  <c r="Z455" i="8"/>
  <c r="W18" i="8"/>
  <c r="X18" i="8" s="1"/>
  <c r="Y18" i="8" s="1"/>
  <c r="V16" i="8"/>
  <c r="W16" i="8" s="1"/>
  <c r="X16" i="8" s="1"/>
  <c r="Y16" i="8" s="1"/>
  <c r="W21" i="8"/>
  <c r="X21" i="8" s="1"/>
  <c r="Y21" i="8" s="1"/>
  <c r="Z17" i="8"/>
  <c r="Z20" i="8"/>
  <c r="Z23" i="8"/>
  <c r="Z19" i="8"/>
  <c r="Z22" i="8"/>
  <c r="Z157" i="8"/>
  <c r="T31" i="8" l="1"/>
  <c r="T452" i="8"/>
  <c r="Z452" i="8" s="1"/>
  <c r="X15" i="8"/>
  <c r="W15" i="8"/>
  <c r="U15" i="8"/>
  <c r="V15" i="8"/>
  <c r="Y15" i="8"/>
  <c r="Z468" i="8"/>
  <c r="Z133" i="8"/>
  <c r="T188" i="8"/>
  <c r="Z188" i="8" s="1"/>
  <c r="Z467" i="8"/>
  <c r="T449" i="8"/>
  <c r="Z449" i="8" s="1"/>
  <c r="Z453" i="8"/>
  <c r="T450" i="8"/>
  <c r="Z450" i="8" s="1"/>
  <c r="Z454" i="8"/>
  <c r="Z180" i="8"/>
  <c r="Z139" i="8"/>
  <c r="Z42" i="8"/>
  <c r="Z132" i="8"/>
  <c r="Z18" i="8"/>
  <c r="Z21" i="8"/>
  <c r="Z16" i="8"/>
  <c r="T130" i="8" l="1"/>
  <c r="Z130" i="8" s="1"/>
  <c r="Z31" i="8"/>
  <c r="Z154" i="8"/>
  <c r="T15" i="8" l="1"/>
  <c r="Z15" i="8" s="1"/>
</calcChain>
</file>

<file path=xl/sharedStrings.xml><?xml version="1.0" encoding="utf-8"?>
<sst xmlns="http://schemas.openxmlformats.org/spreadsheetml/2006/main" count="4905" uniqueCount="337">
  <si>
    <t>тыс. руб.</t>
  </si>
  <si>
    <t>департамент благоустройства</t>
  </si>
  <si>
    <t xml:space="preserve">администрация Заволжского района </t>
  </si>
  <si>
    <t xml:space="preserve">администрация Московского района </t>
  </si>
  <si>
    <t xml:space="preserve">администрация Пролетарского района </t>
  </si>
  <si>
    <t xml:space="preserve">администрация Центрального района </t>
  </si>
  <si>
    <t>департамент архитектуры и строительства</t>
  </si>
  <si>
    <t>ТГМКУ "Радуница"</t>
  </si>
  <si>
    <t>шт.</t>
  </si>
  <si>
    <t>%</t>
  </si>
  <si>
    <t>ед.</t>
  </si>
  <si>
    <t>Целевое (суммарное) значение показателя</t>
  </si>
  <si>
    <t>значение</t>
  </si>
  <si>
    <t>Характеристика муниципальной программы города Твери</t>
  </si>
  <si>
    <t>Цели программы, подпрограммы, задачи подпрограммы, мероприятия подпрограммы, административные мероприятия и их показатели</t>
  </si>
  <si>
    <t>Годы реализации программы</t>
  </si>
  <si>
    <t>Муниципальная программа, всего</t>
  </si>
  <si>
    <t>Код бюджетной классификации</t>
  </si>
  <si>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</si>
  <si>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</si>
  <si>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</si>
  <si>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</si>
  <si>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</si>
  <si>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</si>
  <si>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</si>
  <si>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</si>
  <si>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</si>
  <si>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</si>
  <si>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</si>
  <si>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</si>
  <si>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код исполни-теля про-граммы</t>
  </si>
  <si>
    <t>год дости-жения</t>
  </si>
  <si>
    <t>куб. м</t>
  </si>
  <si>
    <t>куб. м.</t>
  </si>
  <si>
    <t>Единица измере-ния</t>
  </si>
  <si>
    <t>кв.м</t>
  </si>
  <si>
    <t xml:space="preserve">Задача 1
«Благоустройство территорий общего пользования» </t>
  </si>
  <si>
    <t>смены</t>
  </si>
  <si>
    <t>S</t>
  </si>
  <si>
    <t>единиц</t>
  </si>
  <si>
    <t>M</t>
  </si>
  <si>
    <t>L</t>
  </si>
  <si>
    <t>да - 1 
нет - 0</t>
  </si>
  <si>
    <t>тыс. кв.м</t>
  </si>
  <si>
    <t>9</t>
  </si>
  <si>
    <t>R</t>
  </si>
  <si>
    <t>О</t>
  </si>
  <si>
    <t>N</t>
  </si>
  <si>
    <t>М</t>
  </si>
  <si>
    <t>«Формирование современной городской среды»</t>
  </si>
  <si>
    <t>на 2018 - 2023 годы</t>
  </si>
  <si>
    <t>да - 1
нет - 0</t>
  </si>
  <si>
    <t>штук</t>
  </si>
  <si>
    <t>Показатель 1</t>
  </si>
  <si>
    <t>«Формирование современной городской среды» на 2018-2023 годы</t>
  </si>
  <si>
    <t>Показатель 2  "Количество благоустроенных дворовых территорий"</t>
  </si>
  <si>
    <t>тысяч кв. м</t>
  </si>
  <si>
    <t>суток</t>
  </si>
  <si>
    <t>Задача 4                                                    
«Обеспечение создания и содержания мест захоронений»</t>
  </si>
  <si>
    <t>Задача 3                                                 
«Обеспечение надлежащего уровня санитарного состояния территории города»</t>
  </si>
  <si>
    <t xml:space="preserve">Задача 2 
«Благоустройство дворовых территорий» </t>
  </si>
  <si>
    <t>«Приложение 1</t>
  </si>
  <si>
    <t>Ответственный исполнитель муниципальной программы города Твери: Департамент дорожного хозяйства, благоустройства и транспорта администрации города Твери</t>
  </si>
  <si>
    <t>».</t>
  </si>
  <si>
    <r>
      <rPr>
        <sz val="12"/>
        <rFont val="Times New Roman"/>
        <family val="1"/>
        <charset val="204"/>
      </rPr>
      <t>Всего по программе</t>
    </r>
    <r>
      <rPr>
        <b/>
        <sz val="12"/>
        <rFont val="Times New Roman"/>
        <family val="1"/>
        <charset val="204"/>
      </rPr>
      <t xml:space="preserve"> "Благоустройство магистральных дорог города Твери, обеспечение наружного освещения и санитарной очистки города" на 2014-2019 года (без учета обеспечивающей программы)</t>
    </r>
  </si>
  <si>
    <r>
      <t xml:space="preserve">Цель  
</t>
    </r>
    <r>
      <rPr>
        <sz val="12"/>
        <rFont val="Times New Roman"/>
        <family val="1"/>
        <charset val="204"/>
      </rPr>
      <t>«Повышение уровня благоустройства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</si>
  <si>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«Доля площади благоустроенных  общественных территорий  от общей площади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</si>
  <si>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благоустроенных дворовых территорий от общего количества дворовых территорий» </t>
    </r>
  </si>
  <si>
    <r>
      <t xml:space="preserve">Показатель 3
</t>
    </r>
    <r>
      <rPr>
        <sz val="12"/>
        <rFont val="Times New Roman"/>
        <family val="1"/>
        <charset val="204"/>
      </rPr>
      <t xml:space="preserve">«Площадь благоустроенных территорий общего пользования, приходящаяся на 1 жителя» </t>
    </r>
  </si>
  <si>
    <r>
      <t xml:space="preserve">Показатель 4
</t>
    </r>
    <r>
      <rPr>
        <sz val="12"/>
        <rFont val="Times New Roman"/>
        <family val="1"/>
        <charset val="204"/>
      </rPr>
      <t>«Общая площадь содержания парков и скверов»</t>
    </r>
  </si>
  <si>
    <r>
      <t xml:space="preserve">Показатель 5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</si>
  <si>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                                       
</t>
    </r>
    <r>
      <rPr>
        <sz val="12"/>
        <rFont val="Times New Roman"/>
        <family val="1"/>
        <charset val="204"/>
      </rPr>
      <t>«Количество приобретенной специализированной коммунальной техники»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</si>
  <si>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благоустроенных общественных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</si>
  <si>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благоустроенных территорий общего пользования»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</si>
  <si>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«Обеспечение нормативной освещенности улиц»</t>
    </r>
  </si>
  <si>
    <r>
      <t xml:space="preserve">Показатель 4
</t>
    </r>
    <r>
      <rPr>
        <sz val="12"/>
        <rFont val="Times New Roman"/>
        <family val="1"/>
        <charset val="204"/>
      </rPr>
      <t>«Общее количество деревьев, охваченных работами по омолаживающей обрезке и валке на территории города»</t>
    </r>
  </si>
  <si>
    <r>
      <t xml:space="preserve">Показатель 5 
</t>
    </r>
    <r>
      <rPr>
        <sz val="12"/>
        <rFont val="Times New Roman"/>
        <family val="1"/>
        <charset val="204"/>
      </rPr>
      <t>«Количество обслуживаемых фонтанов»</t>
    </r>
  </si>
  <si>
    <r>
      <t xml:space="preserve">Показатель 6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захоронений»</t>
    </r>
  </si>
  <si>
    <r>
      <t xml:space="preserve">Показатель 7
</t>
    </r>
    <r>
      <rPr>
        <sz val="12"/>
        <rFont val="Times New Roman"/>
        <family val="1"/>
        <charset val="204"/>
      </rPr>
      <t>«Общее количество демонтированных нестационарных торговых объектов и рекламных конструкций на территории города»</t>
    </r>
  </si>
  <si>
    <r>
      <t xml:space="preserve">Административное мероприятие 1.01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наиболее посещаемых муниципальных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</si>
  <si>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разработанных дизайн-проектов» </t>
    </r>
  </si>
  <si>
    <r>
      <t xml:space="preserve">Мероприятие 1.02                              
</t>
    </r>
    <r>
      <rPr>
        <sz val="12"/>
        <rFont val="Times New Roman"/>
        <family val="1"/>
        <charset val="204"/>
      </rPr>
      <t>«Благоустройство территорий общего пользования»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</si>
  <si>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благоустроенных общественных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</si>
  <si>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«Площадь благоустроенных общественных территорий» </t>
    </r>
  </si>
  <si>
    <r>
      <t xml:space="preserve">Административное мероприятие 1.03                                
</t>
    </r>
    <r>
      <rPr>
        <sz val="12"/>
        <rFont val="Times New Roman"/>
        <family val="1"/>
        <charset val="204"/>
      </rPr>
      <t>«Организация отбора благоустроенных территорий для участия в областном конкурсе»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</si>
  <si>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заявок, поданных на конкурс» </t>
    </r>
  </si>
  <si>
    <r>
      <t xml:space="preserve">Мероприятие 1.04
</t>
    </r>
    <r>
      <rPr>
        <sz val="12"/>
        <rFont val="Times New Roman"/>
        <family val="1"/>
        <charset val="204"/>
      </rPr>
      <t>«Благоустройство, ремонтно-восстановительные работы на отдельных элементах объектов, относящихся к Обелиску Победы и прилегающей территории»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</si>
  <si>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отремонтированных объектов»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</si>
  <si>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«Степень выполнения мероприятия»</t>
    </r>
  </si>
  <si>
    <r>
      <rPr>
        <b/>
        <sz val="12"/>
        <rFont val="Times New Roman"/>
        <family val="1"/>
        <charset val="204"/>
      </rPr>
      <t>Мероприятие 1.04</t>
    </r>
    <r>
      <rPr>
        <sz val="12"/>
        <rFont val="Times New Roman"/>
        <family val="1"/>
        <charset val="204"/>
      </rPr>
      <t xml:space="preserve"> 
«Содержание фонтанов»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</si>
  <si>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фонтанов»</t>
    </r>
  </si>
  <si>
    <r>
      <t xml:space="preserve">Мероприятие 1.04 
</t>
    </r>
    <r>
      <rPr>
        <sz val="12"/>
        <rFont val="Times New Roman"/>
        <family val="1"/>
        <charset val="204"/>
      </rPr>
      <t xml:space="preserve">«Содержание фонтанов» 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</si>
  <si>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фонтанов на территории Заволжского района»</t>
    </r>
  </si>
  <si>
    <r>
      <t xml:space="preserve">Мероприятие 1.04 
</t>
    </r>
    <r>
      <rPr>
        <sz val="12"/>
        <rFont val="Times New Roman"/>
        <family val="1"/>
        <charset val="204"/>
      </rPr>
      <t>«Содержание фонтанов»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</si>
  <si>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фонтанов на территории Пролетарского района»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</si>
  <si>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фонтанов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</si>
  <si>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разработанной проектно-сметной документации»</t>
    </r>
  </si>
  <si>
    <r>
      <t xml:space="preserve">Мероприятие 1.04  
</t>
    </r>
    <r>
      <rPr>
        <sz val="12"/>
        <rFont val="Times New Roman"/>
        <family val="1"/>
        <charset val="204"/>
      </rPr>
      <t>«Содержание фонтанов»</t>
    </r>
    <r>
      <rPr>
        <b/>
        <sz val="12"/>
        <rFont val="Times New Roman"/>
        <family val="1"/>
        <charset val="204"/>
      </rPr>
      <t xml:space="preserve"> </t>
    </r>
  </si>
  <si>
    <r>
      <t xml:space="preserve">Показатель 5
</t>
    </r>
    <r>
      <rPr>
        <sz val="12"/>
        <rFont val="Times New Roman"/>
        <family val="1"/>
        <charset val="204"/>
      </rPr>
      <t>«Количество обслуживаемых фонтанов на территории Центрального района»</t>
    </r>
  </si>
  <si>
    <r>
      <rPr>
        <b/>
        <sz val="12"/>
        <rFont val="Times New Roman"/>
        <family val="1"/>
        <charset val="204"/>
      </rPr>
      <t>Мероприятие 1.05</t>
    </r>
    <r>
      <rPr>
        <sz val="12"/>
        <rFont val="Times New Roman"/>
        <family val="1"/>
        <charset val="204"/>
      </rPr>
      <t xml:space="preserve"> 
«Содержание воинских и братских захоронений»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</si>
  <si>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воинских и братских захоронений»</t>
    </r>
  </si>
  <si>
    <r>
      <t xml:space="preserve">Мероприятие 1.05 
</t>
    </r>
    <r>
      <rPr>
        <sz val="12"/>
        <rFont val="Times New Roman"/>
        <family val="1"/>
        <charset val="204"/>
      </rPr>
      <t>«Содержание воинских и братских захоронений»</t>
    </r>
  </si>
  <si>
    <r>
      <t xml:space="preserve">Показатель 2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Заволжского района»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</si>
  <si>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Пролетарского района»</t>
    </r>
  </si>
  <si>
    <r>
      <t xml:space="preserve">Мероприятие 1.05 
</t>
    </r>
    <r>
      <rPr>
        <sz val="12"/>
        <rFont val="Times New Roman"/>
        <family val="1"/>
        <charset val="204"/>
      </rPr>
      <t xml:space="preserve">«Содержание воинских и братских захоронений» </t>
    </r>
  </si>
  <si>
    <r>
      <t xml:space="preserve">Показатель 4
</t>
    </r>
    <r>
      <rPr>
        <sz val="12"/>
        <rFont val="Times New Roman"/>
        <family val="1"/>
        <charset val="204"/>
      </rPr>
      <t>«Количество обслуживаемых воинских и братских захоронений на территории Московского района»</t>
    </r>
  </si>
  <si>
    <r>
      <rPr>
        <b/>
        <sz val="12"/>
        <rFont val="Times New Roman"/>
        <family val="1"/>
        <charset val="204"/>
      </rPr>
      <t>Мероприятие 1.06</t>
    </r>
    <r>
      <rPr>
        <sz val="12"/>
        <rFont val="Times New Roman"/>
        <family val="1"/>
        <charset val="204"/>
      </rPr>
      <t xml:space="preserve">
«Наружное оформление территории города»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</si>
  <si>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«Общее количество устроенной праздничной светотехнической иллюминации»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</si>
  <si>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«Общее количество установленных елей»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</si>
  <si>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</si>
  <si>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t xml:space="preserve">Мероприятие 1.06 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</si>
  <si>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</si>
  <si>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Заволжского района»</t>
    </r>
  </si>
  <si>
    <r>
      <t xml:space="preserve">Мероприятие 1.06
</t>
    </r>
    <r>
      <rPr>
        <sz val="12"/>
        <rFont val="Times New Roman"/>
        <family val="1"/>
        <charset val="204"/>
      </rPr>
      <t>«Наружное оформление территории города»</t>
    </r>
  </si>
  <si>
    <r>
      <t xml:space="preserve">Мероприятие 1.07                                
</t>
    </r>
    <r>
      <rPr>
        <sz val="12"/>
        <rFont val="Times New Roman"/>
        <family val="1"/>
        <charset val="204"/>
      </rPr>
      <t>«Обеспечение уличного освещения города»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</si>
  <si>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обслуживаемых светоточек на территории города»
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</si>
  <si>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«Доля действующих светильников, работающих в вечернем и ночном режимах»
</t>
    </r>
  </si>
  <si>
    <r>
      <rPr>
        <b/>
        <sz val="12"/>
        <rFont val="Times New Roman"/>
        <family val="1"/>
        <charset val="204"/>
      </rPr>
      <t>Мероприятие 1.08</t>
    </r>
    <r>
      <rPr>
        <sz val="12"/>
        <rFont val="Times New Roman"/>
        <family val="1"/>
        <charset val="204"/>
      </rPr>
      <t xml:space="preserve"> 
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</si>
  <si>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>«Общее количество обслуживаемых детских и спортивных площадок»</t>
    </r>
  </si>
  <si>
    <r>
      <t xml:space="preserve">Мероприятие 1.08 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</si>
  <si>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</si>
  <si>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</si>
  <si>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Московского района»</t>
    </r>
  </si>
  <si>
    <r>
      <t xml:space="preserve">Мероприятие 1.08
</t>
    </r>
    <r>
      <rPr>
        <sz val="12"/>
        <rFont val="Times New Roman"/>
        <family val="1"/>
        <charset val="204"/>
      </rPr>
      <t>«Содержание и ремонт детских и спортивных площадок»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</si>
  <si>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обслуживаемых детских и спортивных площадок на территории Центрального района»</t>
    </r>
  </si>
  <si>
    <r>
      <t xml:space="preserve">Мероприятие 1.09 
</t>
    </r>
    <r>
      <rPr>
        <sz val="12"/>
        <rFont val="Times New Roman"/>
        <family val="1"/>
        <charset val="204"/>
      </rPr>
      <t>«Организация парковочного пространства»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</si>
  <si>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обслуживаемых программно-аппаратных комплексов платного парковочного пространства»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</si>
  <si>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организованных парковочных мест»</t>
    </r>
  </si>
  <si>
    <r>
      <t xml:space="preserve">Мероприятие 1.10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«Организация благоустройства и озеленения» </t>
    </r>
  </si>
  <si>
    <r>
      <t xml:space="preserve">Показатель 1
</t>
    </r>
    <r>
      <rPr>
        <sz val="12"/>
        <rFont val="Times New Roman"/>
        <family val="1"/>
        <charset val="204"/>
      </rPr>
      <t>«Площадь цветников, подлежащих содержанию»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</si>
  <si>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установленных конструкций вертикального озеленения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</si>
  <si>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деревьев, охваченных работами по омолаживающей обрезке и валке на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</si>
  <si>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«Объемы вывезенных порубочных остатков после обрезки и валки деревьев»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</si>
  <si>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ремонта объектов благоустройства»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</si>
  <si>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«Площадь содержания парков и скверов» </t>
    </r>
  </si>
  <si>
    <r>
      <t xml:space="preserve">Показатель 7
</t>
    </r>
    <r>
      <rPr>
        <sz val="12"/>
        <rFont val="Times New Roman"/>
        <family val="1"/>
        <charset val="204"/>
      </rPr>
      <t>«Количество рабочих смен по использованию, содержанию, техническому оснащению парковок (парковочных мест) на платной основе»</t>
    </r>
  </si>
  <si>
    <r>
      <rPr>
        <b/>
        <sz val="12"/>
        <rFont val="Times New Roman"/>
        <family val="1"/>
        <charset val="204"/>
      </rPr>
      <t>Мероприятие 1.11</t>
    </r>
    <r>
      <rPr>
        <sz val="12"/>
        <rFont val="Times New Roman"/>
        <family val="1"/>
        <charset val="204"/>
      </rPr>
      <t xml:space="preserve">
«Организация ярмарок»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</si>
  <si>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 благоустроенных территорий»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</si>
  <si>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«Доля площади благоустроенных дворовых территорий от общей площади дворовых территорий» </t>
    </r>
  </si>
  <si>
    <r>
      <t>Показатель 4                                                        
«</t>
    </r>
    <r>
      <rPr>
        <sz val="12"/>
        <rFont val="Times New Roman"/>
        <family val="1"/>
        <charset val="204"/>
      </rPr>
      <t>Доля дворовых территорий, благоустроенных с финансовым участием граждан»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</si>
  <si>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«Охват населения благоустроенными дворовыми территориями» </t>
    </r>
  </si>
  <si>
    <r>
      <t xml:space="preserve">Административное мероприятие 2.01 
</t>
    </r>
    <r>
      <rPr>
        <sz val="12"/>
        <rFont val="Times New Roman"/>
        <family val="1"/>
        <charset val="204"/>
      </rPr>
      <t>«Подготовка и утверждение дизайн-проектов благоустройства дворовых территорий, включенных в муниципальную программу»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</si>
  <si>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</si>
  <si>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Заволжском районе города» </t>
    </r>
  </si>
  <si>
    <r>
      <t xml:space="preserve">Административное мероприятие 2.03 
</t>
    </r>
    <r>
      <rPr>
        <sz val="12"/>
        <rFont val="Times New Roman"/>
        <family val="1"/>
        <charset val="204"/>
      </rPr>
      <t>«Организация отбора благоустроенных дворовых территорий для участия в областном конкурсе»</t>
    </r>
  </si>
  <si>
    <r>
      <t xml:space="preserve">Административное мероприятие 2.04                                
</t>
    </r>
    <r>
      <rPr>
        <sz val="12"/>
        <rFont val="Times New Roman"/>
        <family val="1"/>
        <charset val="204"/>
      </rPr>
      <t>«Формирование паспортов благоустройства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</si>
  <si>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оформленных паспортов благоустройства дворовых территорий» </t>
    </r>
  </si>
  <si>
    <r>
      <rPr>
        <b/>
        <sz val="12"/>
        <rFont val="Times New Roman"/>
        <family val="1"/>
        <charset val="204"/>
      </rPr>
      <t>Мероприятие 2.05</t>
    </r>
    <r>
      <rPr>
        <sz val="12"/>
        <rFont val="Times New Roman"/>
        <family val="1"/>
        <charset val="204"/>
      </rPr>
      <t xml:space="preserve">
«Ремонт асфальтобетонного покрытия дворовых территорий многоквартирных домов, проездов к дворовым территориям многоквартирных домов»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</si>
  <si>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</si>
  <si>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Показатель 4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</si>
  <si>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</si>
  <si>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6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</si>
  <si>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7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</si>
  <si>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8</t>
    </r>
    <r>
      <rPr>
        <sz val="12"/>
        <rFont val="Times New Roman"/>
        <family val="1"/>
        <charset val="204"/>
      </rPr>
      <t xml:space="preserve"> 
«Количество благоустроенных дворовых территорий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</si>
  <si>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 Центрального района»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</si>
  <si>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10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</si>
  <si>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принятых заявок»</t>
    </r>
  </si>
  <si>
    <r>
      <rPr>
        <b/>
        <sz val="12"/>
        <rFont val="Times New Roman"/>
        <family val="1"/>
        <charset val="204"/>
      </rPr>
      <t>Мероприятие 2.07</t>
    </r>
    <r>
      <rPr>
        <sz val="12"/>
        <rFont val="Times New Roman"/>
        <family val="1"/>
        <charset val="204"/>
      </rPr>
      <t xml:space="preserve">
«Реализация программы по поддержке местных инициатив»</t>
    </r>
  </si>
  <si>
    <r>
      <t xml:space="preserve">Показатель 1 
</t>
    </r>
    <r>
      <rPr>
        <sz val="12"/>
        <rFont val="Times New Roman"/>
        <family val="1"/>
        <charset val="204"/>
      </rPr>
      <t>«Объем вывезенного мусора с территории города»</t>
    </r>
  </si>
  <si>
    <r>
      <t xml:space="preserve">Показатель 2
</t>
    </r>
    <r>
      <rPr>
        <sz val="12"/>
        <rFont val="Times New Roman"/>
        <family val="1"/>
        <charset val="204"/>
      </rPr>
      <t xml:space="preserve">«Количество отловленных животных» </t>
    </r>
  </si>
  <si>
    <r>
      <t xml:space="preserve">Показатель 3
</t>
    </r>
    <r>
      <rPr>
        <sz val="12"/>
        <rFont val="Times New Roman"/>
        <family val="1"/>
        <charset val="204"/>
      </rPr>
      <t>«Количество эвакуированных транспортных средств с признаками брошенных (бесхозных) на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</si>
  <si>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</si>
  <si>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                     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</si>
  <si>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«Объем вывезенного мусора с территории Заволжского района»</t>
    </r>
  </si>
  <si>
    <r>
      <rPr>
        <b/>
        <sz val="12"/>
        <rFont val="Times New Roman"/>
        <family val="1"/>
        <charset val="204"/>
      </rPr>
      <t xml:space="preserve">Мероприятие 3.01                                </t>
    </r>
    <r>
      <rPr>
        <sz val="12"/>
        <rFont val="Times New Roman"/>
        <family val="1"/>
        <charset val="204"/>
      </rPr>
      <t xml:space="preserve"> 
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</si>
  <si>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«Объем вывезенного мусора с территории Пролетарского района»</t>
    </r>
  </si>
  <si>
    <r>
      <t xml:space="preserve">Мероприятие 3.01 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</si>
  <si>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«Объем вывезенного мусора с территории Московского района»</t>
    </r>
  </si>
  <si>
    <r>
      <t xml:space="preserve">Мероприятие 3.01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</si>
  <si>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</si>
  <si>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2.01                                
</t>
    </r>
    <r>
      <rPr>
        <sz val="12"/>
        <rFont val="Times New Roman"/>
        <family val="1"/>
        <charset val="204"/>
      </rPr>
      <t>«Организация сбора и вывоза мусора с территории города»</t>
    </r>
  </si>
  <si>
    <r>
      <rPr>
        <b/>
        <sz val="12"/>
        <rFont val="Times New Roman"/>
        <family val="1"/>
        <charset val="204"/>
      </rPr>
      <t>Показатель  5</t>
    </r>
    <r>
      <rPr>
        <sz val="12"/>
        <rFont val="Times New Roman"/>
        <family val="1"/>
        <charset val="204"/>
      </rPr>
      <t xml:space="preserve">
«Объем вывезенного мусора с территории Центрального района»</t>
    </r>
  </si>
  <si>
    <r>
      <t xml:space="preserve">Мероприятие 3.02                                
</t>
    </r>
    <r>
      <rPr>
        <sz val="12"/>
        <rFont val="Times New Roman"/>
        <family val="1"/>
        <charset val="204"/>
      </rPr>
      <t>«Приобретение и поставка грунта для пересыпки полигона ТБО с целью проведения комплекса противоаварийных мероприятий»</t>
    </r>
  </si>
  <si>
    <r>
      <t xml:space="preserve">Показатель 1                                                                                                                                                     </t>
    </r>
    <r>
      <rPr>
        <sz val="12"/>
        <rFont val="Times New Roman"/>
        <family val="1"/>
        <charset val="204"/>
      </rPr>
      <t xml:space="preserve">  «Объем поставленного грунта на полигон твердых бытовых отходов»</t>
    </r>
  </si>
  <si>
    <r>
      <rPr>
        <b/>
        <sz val="12"/>
        <rFont val="Times New Roman"/>
        <family val="1"/>
        <charset val="204"/>
      </rPr>
      <t xml:space="preserve">Мероприятие 3.03                              </t>
    </r>
    <r>
      <rPr>
        <sz val="12"/>
        <rFont val="Times New Roman"/>
        <family val="1"/>
        <charset val="204"/>
      </rPr>
      <t xml:space="preserve"> 
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</si>
  <si>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отловленных животных» </t>
    </r>
  </si>
  <si>
    <r>
      <t xml:space="preserve">Мероприятие 3.03                                
</t>
    </r>
    <r>
      <rPr>
        <sz val="12"/>
        <rFont val="Times New Roman"/>
        <family val="1"/>
        <charset val="204"/>
      </rPr>
      <t>«Предупреждение и ликвидация болезней животных»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</si>
  <si>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отловленных животных в Заволжском районе города» 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</si>
  <si>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отловленных животных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</si>
  <si>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отловленных животных в Московском районе города» 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</si>
  <si>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отловленных животных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</si>
  <si>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3.05                                   </t>
    </r>
    <r>
      <rPr>
        <sz val="12"/>
        <rFont val="Times New Roman"/>
        <family val="1"/>
        <charset val="204"/>
      </rPr>
      <t xml:space="preserve"> 
"Приобретение специализированной коммунальной  техники " </t>
    </r>
  </si>
  <si>
    <r>
      <rPr>
        <b/>
        <sz val="12"/>
        <rFont val="Times New Roman"/>
        <family val="1"/>
        <charset val="204"/>
      </rPr>
      <t xml:space="preserve">Мероприятие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</si>
  <si>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1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на территории города»</t>
    </r>
  </si>
  <si>
    <r>
      <rPr>
        <b/>
        <sz val="12"/>
        <rFont val="Times New Roman"/>
        <family val="1"/>
        <charset val="204"/>
      </rPr>
      <t>Мероприятие  3.04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</si>
  <si>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</si>
  <si>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3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Пролетарского района»</t>
    </r>
  </si>
  <si>
    <r>
      <rPr>
        <b/>
        <sz val="12"/>
        <rFont val="Times New Roman"/>
        <family val="1"/>
        <charset val="204"/>
      </rPr>
      <t xml:space="preserve">Мероприятие  3.04 </t>
    </r>
    <r>
      <rPr>
        <sz val="12"/>
        <rFont val="Times New Roman"/>
        <family val="1"/>
        <charset val="204"/>
      </rPr>
      <t xml:space="preserve">                                    
«Эвакуация транспортных средств с признаками брошенных (бесхозяйных) на территории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</si>
  <si>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</si>
  <si>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5</t>
    </r>
    <r>
      <rPr>
        <sz val="12"/>
        <rFont val="Times New Roman"/>
        <family val="1"/>
        <charset val="204"/>
      </rPr>
      <t xml:space="preserve">
«Количество эвакуированных транспортных средств с признаками брошенных (бесхозяйных) с территории Центрального района»</t>
    </r>
  </si>
  <si>
    <r>
      <t xml:space="preserve">Мероприятие 2.06                                                       </t>
    </r>
    <r>
      <rPr>
        <sz val="12"/>
        <rFont val="Times New Roman"/>
        <family val="1"/>
        <charset val="204"/>
      </rPr>
      <t>«Приют для бездомных животных (в т.ч. ПИР)»</t>
    </r>
  </si>
  <si>
    <r>
      <t xml:space="preserve">Показатель 1 
</t>
    </r>
    <r>
      <rPr>
        <sz val="12"/>
        <rFont val="Times New Roman"/>
        <family val="1"/>
        <charset val="204"/>
      </rPr>
      <t>«Площадь содержания и благоустройства муниципальных кладбищ»</t>
    </r>
  </si>
  <si>
    <r>
      <t xml:space="preserve">Мероприятие 4.01
</t>
    </r>
    <r>
      <rPr>
        <sz val="12"/>
        <rFont val="Times New Roman"/>
        <family val="1"/>
        <charset val="204"/>
      </rPr>
      <t>«Организация и содержание мест захоронения»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</si>
  <si>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«Площадь содержания и благоустройства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</si>
  <si>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«Обеспеченность круглосуточной охраны»</t>
    </r>
  </si>
  <si>
    <r>
      <rPr>
        <b/>
        <sz val="12"/>
        <rFont val="Times New Roman"/>
        <family val="1"/>
        <charset val="204"/>
      </rPr>
      <t xml:space="preserve">Показатель 3                  </t>
    </r>
    <r>
      <rPr>
        <sz val="12"/>
        <rFont val="Times New Roman"/>
        <family val="1"/>
        <charset val="204"/>
      </rPr>
      <t xml:space="preserve">                       
 «Количество выделенных мест под захоронение»</t>
    </r>
  </si>
  <si>
    <r>
      <rPr>
        <b/>
        <sz val="12"/>
        <rFont val="Times New Roman"/>
        <family val="1"/>
        <charset val="204"/>
      </rPr>
      <t xml:space="preserve">Показатель 4      </t>
    </r>
    <r>
      <rPr>
        <sz val="12"/>
        <rFont val="Times New Roman"/>
        <family val="1"/>
        <charset val="204"/>
      </rPr>
      <t xml:space="preserve">                                  
«Количество выданных пропусков на выполнение работ на территории муниципальных кладбищ»</t>
    </r>
  </si>
  <si>
    <r>
      <rPr>
        <b/>
        <sz val="12"/>
        <rFont val="Times New Roman"/>
        <family val="1"/>
        <charset val="204"/>
      </rPr>
      <t xml:space="preserve">Показатель 5               </t>
    </r>
    <r>
      <rPr>
        <sz val="12"/>
        <rFont val="Times New Roman"/>
        <family val="1"/>
        <charset val="204"/>
      </rPr>
      <t xml:space="preserve">                          
«Количество  выданных справок о месте захоронения из архивного фонда захоронений»</t>
    </r>
  </si>
  <si>
    <r>
      <t xml:space="preserve">Мероприятие 4.02
</t>
    </r>
    <r>
      <rPr>
        <sz val="12"/>
        <rFont val="Times New Roman"/>
        <family val="1"/>
        <charset val="204"/>
      </rPr>
      <t>«Новое кладбище»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</si>
  <si>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приобретенной техники» </t>
    </r>
  </si>
  <si>
    <r>
      <rPr>
        <b/>
        <sz val="12"/>
        <rFont val="Times New Roman"/>
        <family val="1"/>
        <charset val="204"/>
      </rPr>
      <t>Мероприятие 1.12</t>
    </r>
    <r>
      <rPr>
        <sz val="12"/>
        <rFont val="Times New Roman"/>
        <family val="1"/>
        <charset val="204"/>
      </rPr>
      <t xml:space="preserve">
«Приобретение техники для нужд МБУ «Зеленстрой»»</t>
    </r>
  </si>
  <si>
    <t>кв. м.</t>
  </si>
  <si>
    <t>м</t>
  </si>
  <si>
    <t>8</t>
  </si>
  <si>
    <t>Н</t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</si>
  <si>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«Содержание ярмарочных территорий» </t>
    </r>
  </si>
  <si>
    <t>м.</t>
  </si>
  <si>
    <t>Начальник департамента дорожного хозяйства, 
благоустройства и транспорта администрации города Твери                                                                                                                                  С.В. Романов</t>
  </si>
  <si>
    <t>кв.м.</t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</si>
  <si>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Заволжском районе» </t>
    </r>
  </si>
  <si>
    <r>
      <rPr>
        <b/>
        <sz val="12"/>
        <rFont val="Times New Roman"/>
        <family val="1"/>
        <charset val="204"/>
      </rPr>
      <t xml:space="preserve">Показатель 2 
</t>
    </r>
    <r>
      <rPr>
        <sz val="12"/>
        <rFont val="Times New Roman"/>
        <family val="1"/>
        <charset val="204"/>
      </rPr>
      <t xml:space="preserve">«Площадь отремонтированной дворовой территории в Центральном районе» </t>
    </r>
  </si>
  <si>
    <r>
      <rPr>
        <b/>
        <sz val="12"/>
        <rFont val="Times New Roman"/>
        <family val="1"/>
        <charset val="204"/>
      </rPr>
      <t>Административное мероприятие 2.06</t>
    </r>
    <r>
      <rPr>
        <sz val="12"/>
        <rFont val="Times New Roman"/>
        <family val="1"/>
        <charset val="204"/>
      </rPr>
      <t xml:space="preserve">
«Организация и сбор заявок на ремонт дворовых территорий»</t>
    </r>
  </si>
  <si>
    <r>
      <rPr>
        <b/>
        <sz val="12"/>
        <rFont val="Times New Roman"/>
        <family val="1"/>
        <charset val="204"/>
      </rPr>
      <t>Показатель 2</t>
    </r>
    <r>
      <rPr>
        <sz val="12"/>
        <rFont val="Times New Roman"/>
        <family val="1"/>
        <charset val="204"/>
      </rPr>
      <t xml:space="preserve"> 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</si>
  <si>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отремонтированных дворовых территорий многоквартирных домов, проездов к дворовым территориям многоквартирных домов на территории города Твери»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</si>
  <si>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на территории города Твери»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</si>
  <si>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«Общая площадь отремонтированных дворовых территорий многоквартирных домов, проездов к дворовым территориям многоквартирных домов на территории города»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</si>
  <si>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2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</t>
    </r>
  </si>
  <si>
    <r>
      <rPr>
        <b/>
        <sz val="12"/>
        <rFont val="Times New Roman"/>
        <family val="1"/>
        <charset val="204"/>
      </rPr>
      <t xml:space="preserve">Показатель 5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</si>
  <si>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6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Пролетарском районе» </t>
    </r>
  </si>
  <si>
    <r>
      <rPr>
        <b/>
        <sz val="12"/>
        <rFont val="Times New Roman"/>
        <family val="1"/>
        <charset val="204"/>
      </rPr>
      <t xml:space="preserve">Показатель 7 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</si>
  <si>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8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Московском районе» </t>
    </r>
  </si>
  <si>
    <r>
      <rPr>
        <b/>
        <sz val="12"/>
        <rFont val="Times New Roman"/>
        <family val="1"/>
        <charset val="204"/>
      </rPr>
      <t xml:space="preserve">Показатель 9
</t>
    </r>
    <r>
      <rPr>
        <sz val="12"/>
        <rFont val="Times New Roman"/>
        <family val="1"/>
        <charset val="204"/>
      </rPr>
      <t xml:space="preserve">«Площадь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</si>
  <si>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10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Центральном районе» </t>
    </r>
  </si>
  <si>
    <r>
      <rPr>
        <b/>
        <sz val="12"/>
        <rFont val="Times New Roman"/>
        <family val="1"/>
        <charset val="204"/>
      </rPr>
      <t xml:space="preserve">Показатель 1 
</t>
    </r>
    <r>
      <rPr>
        <sz val="12"/>
        <rFont val="Times New Roman"/>
        <family val="1"/>
        <charset val="204"/>
      </rPr>
      <t xml:space="preserve">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</si>
  <si>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4 
</t>
    </r>
    <r>
      <rPr>
        <sz val="12"/>
        <rFont val="Times New Roman"/>
        <family val="1"/>
        <charset val="204"/>
      </rPr>
      <t xml:space="preserve">«Количество благоустроенных дворовых территорий в Заволжском районе» 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</si>
  <si>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</si>
  <si>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Показатель</t>
    </r>
    <r>
      <rPr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12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(департамент дорожного хозяйства, благоустройства и транспорта)»</t>
    </r>
  </si>
  <si>
    <r>
      <rPr>
        <b/>
        <sz val="12"/>
        <rFont val="Times New Roman"/>
        <family val="1"/>
        <charset val="204"/>
      </rPr>
      <t>Мероприятие 2.07.1.1</t>
    </r>
    <r>
      <rPr>
        <sz val="12"/>
        <rFont val="Times New Roman"/>
        <family val="1"/>
        <charset val="204"/>
      </rPr>
      <t xml:space="preserve">
«Благоустройство территории по адресу: г. Тверь, ул. Кутузова»</t>
    </r>
  </si>
  <si>
    <r>
      <rPr>
        <b/>
        <sz val="12"/>
        <rFont val="Times New Roman"/>
        <family val="1"/>
        <charset val="204"/>
      </rPr>
      <t xml:space="preserve">Показатель 5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</si>
  <si>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2.07.1.2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Хрустальная, дом 41, корпус 2»</t>
    </r>
  </si>
  <si>
    <r>
      <rPr>
        <b/>
        <sz val="12"/>
        <rFont val="Times New Roman"/>
        <family val="1"/>
        <charset val="204"/>
      </rPr>
      <t>Показатель 6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</si>
  <si>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2.07.1.3</t>
    </r>
    <r>
      <rPr>
        <sz val="12"/>
        <rFont val="Times New Roman"/>
        <family val="1"/>
        <charset val="204"/>
      </rPr>
      <t xml:space="preserve">
«Установка системы видеонаблюдения по адресу: г.Тверь, Молодежный бульвар, д. 5»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</si>
  <si>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</si>
  <si>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2.07.1.4</t>
    </r>
    <r>
      <rPr>
        <sz val="12"/>
        <rFont val="Times New Roman"/>
        <family val="1"/>
        <charset val="204"/>
      </rPr>
      <t xml:space="preserve">
«Монтаж системы видеонаблюдения по адресу: г.Тверь, ул. Луначарского, д. 9, корпус 1»</t>
    </r>
  </si>
  <si>
    <r>
      <rPr>
        <b/>
        <sz val="12"/>
        <rFont val="Times New Roman"/>
        <family val="1"/>
        <charset val="204"/>
      </rPr>
      <t xml:space="preserve">Показатель 8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</si>
  <si>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2.07.1.5</t>
    </r>
    <r>
      <rPr>
        <sz val="12"/>
        <rFont val="Times New Roman"/>
        <family val="1"/>
        <charset val="204"/>
      </rPr>
      <t xml:space="preserve">
«Установка автоматических ворот и секций ограждения по адресу: г.Тверь, ул.Луначарского,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</si>
  <si>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установленных автоматических ворот»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</si>
  <si>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</si>
  <si>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2.07.1.6</t>
    </r>
    <r>
      <rPr>
        <sz val="12"/>
        <rFont val="Times New Roman"/>
        <family val="1"/>
        <charset val="204"/>
      </rPr>
      <t xml:space="preserve">
«Нанесение разметки автопарковочных мест по адресу: г.Тверь, ул. Луначарского, д. 9, корп. 1»</t>
    </r>
  </si>
  <si>
    <r>
      <rPr>
        <b/>
        <sz val="12"/>
        <rFont val="Times New Roman"/>
        <family val="1"/>
        <charset val="204"/>
      </rPr>
      <t xml:space="preserve">Показатель 11 </t>
    </r>
    <r>
      <rPr>
        <sz val="12"/>
        <rFont val="Times New Roman"/>
        <family val="1"/>
        <charset val="204"/>
      </rPr>
      <t xml:space="preserve">
«Площадь нанесенной разметки автопарковочных мест» </t>
    </r>
  </si>
  <si>
    <r>
      <rPr>
        <b/>
        <sz val="12"/>
        <rFont val="Times New Roman"/>
        <family val="1"/>
        <charset val="204"/>
      </rPr>
      <t>Мероприятие 2.07.2.1</t>
    </r>
    <r>
      <rPr>
        <sz val="12"/>
        <rFont val="Times New Roman"/>
        <family val="1"/>
        <charset val="204"/>
      </rPr>
      <t xml:space="preserve">
«Ремонт дороги по адресу: г. Тверь, 3-я улица  Пухальского»</t>
    </r>
  </si>
  <si>
    <r>
      <rPr>
        <b/>
        <sz val="11"/>
        <rFont val="Times New Roman"/>
        <family val="1"/>
        <charset val="204"/>
      </rPr>
      <t>Показатель 14</t>
    </r>
    <r>
      <rPr>
        <sz val="11"/>
        <rFont val="Times New Roman"/>
        <family val="1"/>
        <charset val="204"/>
      </rPr>
      <t xml:space="preserve">
«Площадь отремонтированной дороги» </t>
    </r>
  </si>
  <si>
    <r>
      <rPr>
        <b/>
        <sz val="12"/>
        <rFont val="Times New Roman"/>
        <family val="1"/>
        <charset val="204"/>
      </rPr>
      <t>Мероприятие 2.07.2.2</t>
    </r>
    <r>
      <rPr>
        <sz val="12"/>
        <rFont val="Times New Roman"/>
        <family val="1"/>
        <charset val="204"/>
      </rPr>
      <t xml:space="preserve">
«Установка детской и спортивной площадок на дворовой территории многоквартирного жилого дома по адресу: г. Тверь, ул. Бориса Полевого, дом 2, корпус 1»</t>
    </r>
  </si>
  <si>
    <r>
      <rPr>
        <b/>
        <sz val="11"/>
        <rFont val="Times New Roman"/>
        <family val="1"/>
        <charset val="204"/>
      </rPr>
      <t>Показатель 15</t>
    </r>
    <r>
      <rPr>
        <sz val="11"/>
        <rFont val="Times New Roman"/>
        <family val="1"/>
        <charset val="204"/>
      </rPr>
      <t xml:space="preserve">
«Количество благоустроенных детских и спортивных площадок» </t>
    </r>
  </si>
  <si>
    <r>
      <rPr>
        <b/>
        <sz val="12"/>
        <rFont val="Times New Roman"/>
        <family val="1"/>
        <charset val="204"/>
      </rPr>
      <t>Мероприятие 2.07.2.3</t>
    </r>
    <r>
      <rPr>
        <sz val="12"/>
        <rFont val="Times New Roman"/>
        <family val="1"/>
        <charset val="204"/>
      </rPr>
      <t xml:space="preserve">
«Благоустройство придомовой территории дома № 37 по проспекту Ленина в г. Твери»</t>
    </r>
  </si>
  <si>
    <r>
      <rPr>
        <b/>
        <sz val="12"/>
        <rFont val="Times New Roman"/>
        <family val="1"/>
        <charset val="204"/>
      </rPr>
      <t xml:space="preserve">Показатель 16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</si>
  <si>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2.07.2.4</t>
    </r>
    <r>
      <rPr>
        <sz val="12"/>
        <rFont val="Times New Roman"/>
        <family val="1"/>
        <charset val="204"/>
      </rPr>
      <t xml:space="preserve">
«Монтаж системы видеонаблюдения на объекте, расположенном по адресу: г. Тверь, ул. Георгиевская, дом №16»</t>
    </r>
  </si>
  <si>
    <r>
      <rPr>
        <b/>
        <sz val="12"/>
        <rFont val="Times New Roman"/>
        <family val="1"/>
        <charset val="204"/>
      </rPr>
      <t>Показатель 17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</si>
  <si>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2.07.2.5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д.32/32»</t>
    </r>
  </si>
  <si>
    <r>
      <rPr>
        <b/>
        <sz val="12"/>
        <rFont val="Times New Roman"/>
        <family val="1"/>
        <charset val="204"/>
      </rPr>
      <t xml:space="preserve">Показатель 18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</si>
  <si>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2.07.2.6</t>
    </r>
    <r>
      <rPr>
        <sz val="12"/>
        <rFont val="Times New Roman"/>
        <family val="1"/>
        <charset val="204"/>
      </rPr>
      <t xml:space="preserve">
«Устройство ограждения территории по адресу: г. Тверь, пр-кт Октябрьский, д.38/29 и д.36»</t>
    </r>
  </si>
  <si>
    <r>
      <rPr>
        <b/>
        <sz val="12"/>
        <rFont val="Times New Roman"/>
        <family val="1"/>
        <charset val="204"/>
      </rPr>
      <t xml:space="preserve">Показатель 19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</si>
  <si>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2.07.3.1</t>
    </r>
    <r>
      <rPr>
        <sz val="12"/>
        <rFont val="Times New Roman"/>
        <family val="1"/>
        <charset val="204"/>
      </rPr>
      <t xml:space="preserve">
«Благоустройство территории у дома 60 по улице Склизкова в городе Твери»</t>
    </r>
  </si>
  <si>
    <r>
      <rPr>
        <b/>
        <sz val="12"/>
        <rFont val="Times New Roman"/>
        <family val="1"/>
        <charset val="204"/>
      </rPr>
      <t xml:space="preserve">Показатель 22 </t>
    </r>
    <r>
      <rPr>
        <sz val="12"/>
        <rFont val="Times New Roman"/>
        <family val="1"/>
        <charset val="204"/>
      </rPr>
      <t xml:space="preserve">
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</si>
  <si>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2.07.3.2</t>
    </r>
    <r>
      <rPr>
        <sz val="12"/>
        <rFont val="Times New Roman"/>
        <family val="1"/>
        <charset val="204"/>
      </rPr>
      <t xml:space="preserve">
«Монтаж системы видеонаблюдения придомовой территории многоквартирного жилого дома по адресу: г.Тверь, бульвар Гусева, д.37»</t>
    </r>
  </si>
  <si>
    <r>
      <rPr>
        <b/>
        <sz val="12"/>
        <rFont val="Times New Roman"/>
        <family val="1"/>
        <charset val="204"/>
      </rPr>
      <t xml:space="preserve">Показатель 23 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</si>
  <si>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2.07.3.3</t>
    </r>
    <r>
      <rPr>
        <sz val="12"/>
        <rFont val="Times New Roman"/>
        <family val="1"/>
        <charset val="204"/>
      </rPr>
      <t xml:space="preserve">
«Ремонт проездов придомовой территории многоквартирного дома по адресу: улица Склизкова д.101 в Московском 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</si>
  <si>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24 </t>
    </r>
    <r>
      <rPr>
        <sz val="12"/>
        <rFont val="Times New Roman"/>
        <family val="1"/>
        <charset val="204"/>
      </rPr>
      <t xml:space="preserve">
«Площадь отремонтированных проездов придомовой территории»</t>
    </r>
  </si>
  <si>
    <r>
      <rPr>
        <b/>
        <sz val="12"/>
        <rFont val="Times New Roman"/>
        <family val="1"/>
        <charset val="204"/>
      </rPr>
      <t>Мероприятие 2.07.3.4</t>
    </r>
    <r>
      <rPr>
        <sz val="12"/>
        <rFont val="Times New Roman"/>
        <family val="1"/>
        <charset val="204"/>
      </rPr>
      <t xml:space="preserve">
«Благоустройство дворовой территории по адресу: г. Тверь, ул. Склизкова, д. 91»</t>
    </r>
  </si>
  <si>
    <r>
      <rPr>
        <b/>
        <sz val="12"/>
        <rFont val="Times New Roman"/>
        <family val="1"/>
        <charset val="204"/>
      </rPr>
      <t xml:space="preserve">Показатель 25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</si>
  <si>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2.07.3.5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 дома по адресу Октябрьский проспект  д. 97 в Московском  районе города Твери»</t>
    </r>
  </si>
  <si>
    <r>
      <rPr>
        <b/>
        <sz val="12"/>
        <rFont val="Times New Roman"/>
        <family val="1"/>
        <charset val="204"/>
      </rPr>
      <t xml:space="preserve">Показатель 26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</si>
  <si>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2.07.3.6</t>
    </r>
    <r>
      <rPr>
        <sz val="12"/>
        <rFont val="Times New Roman"/>
        <family val="1"/>
        <charset val="204"/>
      </rPr>
      <t xml:space="preserve">
«Благоустройство придомовой территории многоквартирного дома по адресу: улица Склизкова д.101 в Московском районе  города Твери»</t>
    </r>
  </si>
  <si>
    <r>
      <rPr>
        <b/>
        <sz val="12"/>
        <rFont val="Times New Roman"/>
        <family val="1"/>
        <charset val="204"/>
      </rPr>
      <t xml:space="preserve">Показатель 27 </t>
    </r>
    <r>
      <rPr>
        <sz val="12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</si>
  <si>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2.07.3.7</t>
    </r>
    <r>
      <rPr>
        <sz val="12"/>
        <rFont val="Times New Roman"/>
        <family val="1"/>
        <charset val="204"/>
      </rPr>
      <t xml:space="preserve">
«Благоустройство контейнерной площадки, расположенной по адресу: г. Тверь, пр-т Победы, д. 74»</t>
    </r>
  </si>
  <si>
    <r>
      <rPr>
        <b/>
        <sz val="12"/>
        <rFont val="Times New Roman"/>
        <family val="1"/>
        <charset val="204"/>
      </rPr>
      <t xml:space="preserve">Показатель 28 </t>
    </r>
    <r>
      <rPr>
        <sz val="12"/>
        <rFont val="Times New Roman"/>
        <family val="1"/>
        <charset val="204"/>
      </rPr>
      <t xml:space="preserve">
«Установка контейнеров» </t>
    </r>
  </si>
  <si>
    <r>
      <rPr>
        <b/>
        <sz val="12"/>
        <rFont val="Times New Roman"/>
        <family val="1"/>
        <charset val="204"/>
      </rPr>
      <t>Мероприятие 2.07.3.8</t>
    </r>
    <r>
      <rPr>
        <sz val="12"/>
        <rFont val="Times New Roman"/>
        <family val="1"/>
        <charset val="204"/>
      </rPr>
      <t xml:space="preserve">
«Благоустройство парковочных мест на территории многоквартирного жилого дома по адресу: г.Тверь, Зеленый пр-д, д.49, корп.3»</t>
    </r>
  </si>
  <si>
    <r>
      <rPr>
        <b/>
        <sz val="12"/>
        <rFont val="Times New Roman"/>
        <family val="1"/>
        <charset val="204"/>
      </rPr>
      <t xml:space="preserve">Показатель 29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</si>
  <si>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2.07.3.9</t>
    </r>
    <r>
      <rPr>
        <sz val="12"/>
        <rFont val="Times New Roman"/>
        <family val="1"/>
        <charset val="204"/>
      </rPr>
      <t xml:space="preserve">
«Устройство универсальной спортивной площадки у дома 62 корпус 1 по улице Можайского в городе Твери»</t>
    </r>
  </si>
  <si>
    <r>
      <rPr>
        <b/>
        <sz val="11"/>
        <rFont val="Times New Roman"/>
        <family val="1"/>
        <charset val="204"/>
      </rPr>
      <t xml:space="preserve">Показатель 30 </t>
    </r>
    <r>
      <rPr>
        <sz val="11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</si>
  <si>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2.07.3.10</t>
    </r>
    <r>
      <rPr>
        <sz val="12"/>
        <rFont val="Times New Roman"/>
        <family val="1"/>
        <charset val="204"/>
      </rPr>
      <t xml:space="preserve">
«Благоустройство придомовой территории г.Тверь, Московский район, Зеленый проезд, дом 45, корпус 3»</t>
    </r>
  </si>
  <si>
    <r>
      <rPr>
        <b/>
        <sz val="12"/>
        <rFont val="Times New Roman"/>
        <family val="1"/>
        <charset val="204"/>
      </rPr>
      <t xml:space="preserve">Показатель 31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</si>
  <si>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2.07.3.11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пос.Химинститута, д.33»</t>
    </r>
  </si>
  <si>
    <r>
      <rPr>
        <b/>
        <sz val="12"/>
        <rFont val="Times New Roman"/>
        <family val="1"/>
        <charset val="204"/>
      </rPr>
      <t xml:space="preserve">Показатель 32 </t>
    </r>
    <r>
      <rPr>
        <sz val="12"/>
        <rFont val="Times New Roman"/>
        <family val="1"/>
        <charset val="204"/>
      </rPr>
      <t xml:space="preserve">
«Протяженность установленного ограждения» </t>
    </r>
  </si>
  <si>
    <r>
      <rPr>
        <b/>
        <sz val="12"/>
        <rFont val="Times New Roman"/>
        <family val="1"/>
        <charset val="204"/>
      </rPr>
      <t>Мероприятие 2.07.3.12</t>
    </r>
    <r>
      <rPr>
        <sz val="12"/>
        <rFont val="Times New Roman"/>
        <family val="1"/>
        <charset val="204"/>
      </rPr>
      <t xml:space="preserve">
«Благоустройство детской площадки на дворовой территории многоквартирного дома в п.Химинститута д.34»</t>
    </r>
  </si>
  <si>
    <r>
      <rPr>
        <b/>
        <sz val="11"/>
        <rFont val="Times New Roman"/>
        <family val="1"/>
        <charset val="204"/>
      </rPr>
      <t xml:space="preserve">Показатель 33 </t>
    </r>
    <r>
      <rPr>
        <sz val="11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</si>
  <si>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«Общее количество благоустроенных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</si>
  <si>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«Общая площадь благоустроенных дворовых территорий» </t>
    </r>
  </si>
  <si>
    <r>
      <rPr>
        <b/>
        <sz val="12"/>
        <rFont val="Times New Roman"/>
        <family val="1"/>
        <charset val="204"/>
      </rPr>
      <t>Мероприятие 2.07.4.1</t>
    </r>
    <r>
      <rPr>
        <sz val="12"/>
        <rFont val="Times New Roman"/>
        <family val="1"/>
        <charset val="204"/>
      </rPr>
      <t xml:space="preserve">
«Благоустройство территории жилого комплекса «Затьмацкий посад» по адресу: г. Тверь, пер. Трудолюбия, дом №4 корп.2 и корп.3»</t>
    </r>
  </si>
  <si>
    <r>
      <rPr>
        <b/>
        <sz val="12"/>
        <rFont val="Times New Roman"/>
        <family val="1"/>
        <charset val="204"/>
      </rPr>
      <t xml:space="preserve">Показатель 36 </t>
    </r>
    <r>
      <rPr>
        <sz val="12"/>
        <rFont val="Times New Roman"/>
        <family val="1"/>
        <charset val="204"/>
      </rPr>
      <t xml:space="preserve">
«Количество благоустроенных спортивных площадок» </t>
    </r>
  </si>
  <si>
    <r>
      <rPr>
        <b/>
        <sz val="12"/>
        <rFont val="Times New Roman"/>
        <family val="1"/>
        <charset val="204"/>
      </rPr>
      <t>Мероприятие 2.07.4.2</t>
    </r>
    <r>
      <rPr>
        <sz val="12"/>
        <rFont val="Times New Roman"/>
        <family val="1"/>
        <charset val="204"/>
      </rPr>
      <t xml:space="preserve">
«Устройство ограждения территории жилых домов № 45, 45 корп.1 по пер. Трудолюбия в г. Твери»</t>
    </r>
  </si>
  <si>
    <r>
      <rPr>
        <b/>
        <sz val="12"/>
        <rFont val="Times New Roman"/>
        <family val="1"/>
        <charset val="204"/>
      </rPr>
      <t>Показатель 37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</si>
  <si>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2.07.4.3</t>
    </r>
    <r>
      <rPr>
        <sz val="12"/>
        <rFont val="Times New Roman"/>
        <family val="1"/>
        <charset val="204"/>
      </rPr>
      <t xml:space="preserve">
«Монтаж системы видеонаблюдения периметра территории ТСЖ «Коробкова, д.1» расположенном по адресу: г.Тверь, ул. Коробкова, д.1»</t>
    </r>
  </si>
  <si>
    <r>
      <rPr>
        <b/>
        <sz val="12"/>
        <rFont val="Times New Roman"/>
        <family val="1"/>
        <charset val="204"/>
      </rPr>
      <t>Показатель 38</t>
    </r>
    <r>
      <rPr>
        <sz val="12"/>
        <rFont val="Times New Roman"/>
        <family val="1"/>
        <charset val="204"/>
      </rPr>
      <t xml:space="preserve">
«Количество установленных камер видеонаблюдения» </t>
    </r>
  </si>
  <si>
    <r>
      <rPr>
        <b/>
        <sz val="12"/>
        <rFont val="Times New Roman"/>
        <family val="1"/>
        <charset val="204"/>
      </rPr>
      <t>Мероприятие 2.07.4.4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г.Тверь, ул.Коробкова, д.1»</t>
    </r>
  </si>
  <si>
    <r>
      <rPr>
        <b/>
        <sz val="12"/>
        <rFont val="Times New Roman"/>
        <family val="1"/>
        <charset val="204"/>
      </rPr>
      <t xml:space="preserve">Показатель 39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</si>
  <si>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2.07.4.5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ул.Коробкова, д.2»</t>
    </r>
  </si>
  <si>
    <r>
      <rPr>
        <b/>
        <sz val="12"/>
        <rFont val="Times New Roman"/>
        <family val="1"/>
        <charset val="204"/>
      </rPr>
      <t xml:space="preserve">Показатель 40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</si>
  <si>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2.07.4.6</t>
    </r>
    <r>
      <rPr>
        <sz val="12"/>
        <rFont val="Times New Roman"/>
        <family val="1"/>
        <charset val="204"/>
      </rPr>
      <t xml:space="preserve">
«Обустройство площадки для временного размещения легкового автотранспорта на придомовой территории многоквартирного дома №7 корпус 3 пр-т. Победы г. Тверь»</t>
    </r>
  </si>
  <si>
    <r>
      <rPr>
        <b/>
        <sz val="12"/>
        <rFont val="Times New Roman"/>
        <family val="1"/>
        <charset val="204"/>
      </rPr>
      <t xml:space="preserve">Показатель 41 </t>
    </r>
    <r>
      <rPr>
        <sz val="12"/>
        <rFont val="Times New Roman"/>
        <family val="1"/>
        <charset val="204"/>
      </rPr>
      <t xml:space="preserve">
«Площадь асфальтирования площадки для временного размещения легкового автотранспорта» </t>
    </r>
  </si>
  <si>
    <r>
      <rPr>
        <b/>
        <sz val="12"/>
        <rFont val="Times New Roman"/>
        <family val="1"/>
        <charset val="204"/>
      </rPr>
      <t>Мероприятие 2.07.4.7</t>
    </r>
    <r>
      <rPr>
        <sz val="12"/>
        <rFont val="Times New Roman"/>
        <family val="1"/>
        <charset val="204"/>
      </rPr>
      <t xml:space="preserve">
«Благоустройство территории по адресу: г. Тверь, Смоленский пер., д.7»</t>
    </r>
  </si>
  <si>
    <r>
      <rPr>
        <b/>
        <sz val="12"/>
        <rFont val="Times New Roman"/>
        <family val="1"/>
        <charset val="204"/>
      </rPr>
      <t xml:space="preserve">Показатель 42 </t>
    </r>
    <r>
      <rPr>
        <sz val="12"/>
        <rFont val="Times New Roman"/>
        <family val="1"/>
        <charset val="204"/>
      </rPr>
      <t xml:space="preserve">
«Протяженность установленного ограждения»</t>
    </r>
  </si>
  <si>
    <r>
      <rPr>
        <b/>
        <sz val="12"/>
        <rFont val="Times New Roman"/>
        <family val="1"/>
        <charset val="204"/>
      </rPr>
      <t>Мероприятие 2.07.4.8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г. Тверь, ул. Симеоновская, д. 30»</t>
    </r>
  </si>
  <si>
    <r>
      <rPr>
        <b/>
        <sz val="12"/>
        <rFont val="Times New Roman"/>
        <family val="1"/>
        <charset val="204"/>
      </rPr>
      <t xml:space="preserve">Показатель 43 
</t>
    </r>
    <r>
      <rPr>
        <sz val="12"/>
        <rFont val="Times New Roman"/>
        <family val="1"/>
        <charset val="204"/>
      </rPr>
      <t xml:space="preserve">«Площадь благоустроенной придомовой территории» </t>
    </r>
  </si>
  <si>
    <r>
      <rPr>
        <b/>
        <sz val="12"/>
        <rFont val="Times New Roman"/>
        <family val="1"/>
        <charset val="204"/>
      </rPr>
      <t>Мероприятие 2.07.4.9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город Тверь, Свободный переулок, дом 30»</t>
    </r>
  </si>
  <si>
    <r>
      <rPr>
        <b/>
        <sz val="11"/>
        <rFont val="Times New Roman"/>
        <family val="1"/>
        <charset val="204"/>
      </rPr>
      <t>Показатель 44</t>
    </r>
    <r>
      <rPr>
        <sz val="11"/>
        <rFont val="Times New Roman"/>
        <family val="1"/>
        <charset val="204"/>
      </rPr>
      <t xml:space="preserve">
«Площадь парковочных мест» </t>
    </r>
  </si>
  <si>
    <r>
      <rPr>
        <b/>
        <sz val="12"/>
        <rFont val="Times New Roman"/>
        <family val="1"/>
        <charset val="204"/>
      </rPr>
      <t>Мероприятие 2.07.4.10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Свободный переулок, д.43/18 в Центральном районе города Твери»</t>
    </r>
  </si>
  <si>
    <r>
      <rPr>
        <b/>
        <sz val="12"/>
        <rFont val="Times New Roman"/>
        <family val="1"/>
        <charset val="204"/>
      </rPr>
      <t>Показатель 45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</si>
  <si>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r>
      <rPr>
        <b/>
        <sz val="12"/>
        <rFont val="Times New Roman"/>
        <family val="1"/>
        <charset val="204"/>
      </rPr>
      <t>Мероприятие 2.07.4.11</t>
    </r>
    <r>
      <rPr>
        <sz val="12"/>
        <rFont val="Times New Roman"/>
        <family val="1"/>
        <charset val="204"/>
      </rPr>
      <t xml:space="preserve">
«Благоустройство придомовой территории по адресу: Тверской проспект дом 9 в г. Твери»</t>
    </r>
  </si>
  <si>
    <r>
      <rPr>
        <b/>
        <sz val="12"/>
        <rFont val="Times New Roman"/>
        <family val="1"/>
        <charset val="204"/>
      </rPr>
      <t>Показатель 46</t>
    </r>
    <r>
      <rPr>
        <sz val="12"/>
        <rFont val="Times New Roman"/>
        <family val="1"/>
        <charset val="204"/>
      </rPr>
      <t xml:space="preserve">
«Количество благоустроенных детских площадок» </t>
    </r>
  </si>
  <si>
    <t xml:space="preserve"> тыс. руб.</t>
  </si>
  <si>
    <r>
      <t>Показатель 5                                                       
«</t>
    </r>
    <r>
      <rPr>
        <sz val="12"/>
        <rFont val="Times New Roman"/>
        <family val="1"/>
        <charset val="204"/>
      </rPr>
      <t>Объем трудового участия заинтересованных лиц в выполнении мероприятий по благоустройству дворовых территорий»</t>
    </r>
    <r>
      <rPr>
        <b/>
        <sz val="12"/>
        <rFont val="Times New Roman"/>
        <family val="1"/>
        <charset val="204"/>
      </rPr>
      <t xml:space="preserve">
</t>
    </r>
  </si>
  <si>
    <t>тысяч чел. час</t>
  </si>
  <si>
    <r>
      <rPr>
        <b/>
        <sz val="12"/>
        <rFont val="Times New Roman"/>
        <family val="1"/>
        <charset val="204"/>
      </rPr>
      <t xml:space="preserve">Показатель 3 
</t>
    </r>
    <r>
      <rPr>
        <sz val="12"/>
        <rFont val="Times New Roman"/>
        <family val="1"/>
        <charset val="204"/>
      </rPr>
      <t xml:space="preserve">«Площадь благоустроенной территории в частном секторе в Заволжском районе» </t>
    </r>
  </si>
  <si>
    <t>F</t>
  </si>
  <si>
    <t>Задача 1
«Благоустройство территорий общего пользования» 
(в рамках реализации федерального проекта «Формирование комфортной городской среды»)</t>
  </si>
  <si>
    <r>
      <t xml:space="preserve">Мероприятие 2.02 
</t>
    </r>
    <r>
      <rPr>
        <sz val="12"/>
        <rFont val="Times New Roman"/>
        <family val="1"/>
        <charset val="204"/>
      </rPr>
      <t>«Комплексное благоустройство дворовых территорий»</t>
    </r>
  </si>
  <si>
    <t>Задача 2 
«Благоустройство дворовых территорий» 
(в рамках реализации федерального проекта «Формирование комфортной городской среды»)</t>
  </si>
  <si>
    <r>
      <t xml:space="preserve">Мероприятие 4.03
</t>
    </r>
    <r>
      <rPr>
        <sz val="12"/>
        <rFont val="Times New Roman"/>
        <family val="1"/>
        <charset val="204"/>
      </rPr>
      <t>«Кладбище «Заволжское»»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</si>
  <si>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</si>
  <si>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</si>
  <si>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10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Московского района»</t>
    </r>
  </si>
  <si>
    <r>
      <rPr>
        <b/>
        <sz val="12"/>
        <rFont val="Times New Roman"/>
        <family val="1"/>
        <charset val="204"/>
      </rPr>
      <t>Показатель 11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</si>
  <si>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13 </t>
    </r>
    <r>
      <rPr>
        <sz val="12"/>
        <rFont val="Times New Roman"/>
        <family val="1"/>
        <charset val="204"/>
      </rPr>
      <t xml:space="preserve">
«Количество устроенной праздничной светотехнической иллюминации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</si>
  <si>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14 </t>
    </r>
    <r>
      <rPr>
        <sz val="12"/>
        <rFont val="Times New Roman"/>
        <family val="1"/>
        <charset val="204"/>
      </rPr>
      <t xml:space="preserve">
«Количество установленных елей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</si>
  <si>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</si>
  <si>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</si>
  <si>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7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</si>
  <si>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>Показатель 8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Московском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</si>
  <si>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9 </t>
    </r>
    <r>
      <rPr>
        <sz val="12"/>
        <rFont val="Times New Roman"/>
        <family val="1"/>
        <charset val="204"/>
      </rPr>
      <t xml:space="preserve">
«Количество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</si>
  <si>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10 </t>
    </r>
    <r>
      <rPr>
        <sz val="12"/>
        <rFont val="Times New Roman"/>
        <family val="1"/>
        <charset val="204"/>
      </rPr>
      <t xml:space="preserve">
«Площадь благоустроенных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</si>
  <si>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Показатель 1 </t>
    </r>
    <r>
      <rPr>
        <sz val="12"/>
        <rFont val="Times New Roman"/>
        <family val="1"/>
        <charset val="204"/>
      </rPr>
      <t xml:space="preserve">
«Количество комплектов проектно-сметной документации по благоустройству дворовых территорий» </t>
    </r>
  </si>
  <si>
    <r>
      <rPr>
        <b/>
        <sz val="12"/>
        <rFont val="Times New Roman"/>
        <family val="1"/>
        <charset val="204"/>
      </rPr>
      <t xml:space="preserve">Показатель 2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Заволжском районе города» </t>
    </r>
  </si>
  <si>
    <r>
      <rPr>
        <b/>
        <sz val="12"/>
        <rFont val="Times New Roman"/>
        <family val="1"/>
        <charset val="204"/>
      </rPr>
      <t xml:space="preserve">Показатель 3 </t>
    </r>
    <r>
      <rPr>
        <sz val="12"/>
        <rFont val="Times New Roman"/>
        <family val="1"/>
        <charset val="204"/>
      </rPr>
      <t xml:space="preserve">
«Количество разработанных комплектов проектно-сметной документации по благоустройству дворовых территорий в Пролетарском районе города» </t>
    </r>
  </si>
  <si>
    <r>
      <rPr>
        <b/>
        <sz val="12"/>
        <rFont val="Times New Roman"/>
        <family val="1"/>
        <charset val="204"/>
      </rPr>
      <t>Показатель 4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Московском районе города»</t>
    </r>
  </si>
  <si>
    <r>
      <rPr>
        <b/>
        <sz val="12"/>
        <rFont val="Times New Roman"/>
        <family val="1"/>
        <charset val="204"/>
      </rPr>
      <t xml:space="preserve">Показатель 5 </t>
    </r>
    <r>
      <rPr>
        <sz val="12"/>
        <rFont val="Times New Roman"/>
        <family val="1"/>
        <charset val="204"/>
      </rPr>
      <t xml:space="preserve">
«Количество скорректированных комплектов проектно-сметной документации по благоустройству дворовых территорий в Центральном районе города»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</si>
  <si>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Федеральный проект «Формирование комфортной городской среды» 
(комплексное благоустройство дворовых территорий) </t>
    </r>
  </si>
  <si>
    <r>
      <rPr>
        <b/>
        <sz val="12"/>
        <rFont val="Times New Roman"/>
        <family val="1"/>
        <charset val="204"/>
      </rPr>
      <t xml:space="preserve">Показатель 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Заволжского района»</t>
    </r>
  </si>
  <si>
    <r>
      <rPr>
        <b/>
        <sz val="12"/>
        <rFont val="Times New Roman"/>
        <family val="1"/>
        <charset val="204"/>
      </rPr>
      <t>Показатель 9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Пролетарского района»</t>
    </r>
  </si>
  <si>
    <r>
      <rPr>
        <b/>
        <sz val="12"/>
        <rFont val="Times New Roman"/>
        <family val="1"/>
        <charset val="204"/>
      </rPr>
      <t>Показатель 12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Московского района»</t>
    </r>
  </si>
  <si>
    <r>
      <rPr>
        <b/>
        <sz val="12"/>
        <rFont val="Times New Roman"/>
        <family val="1"/>
        <charset val="204"/>
      </rPr>
      <t xml:space="preserve">Показатель 15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Центрального района»</t>
    </r>
  </si>
  <si>
    <r>
      <rPr>
        <b/>
        <sz val="12"/>
        <rFont val="Times New Roman"/>
        <family val="1"/>
        <charset val="204"/>
      </rPr>
      <t xml:space="preserve">Показатель 16 </t>
    </r>
    <r>
      <rPr>
        <sz val="12"/>
        <rFont val="Times New Roman"/>
        <family val="1"/>
        <charset val="204"/>
      </rPr>
      <t xml:space="preserve">
«Количество демонтированных нестационарных торговых объектов и рекламных конструкций на территории города»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</si>
  <si>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разработанных инженерных изысканий»</t>
    </r>
  </si>
  <si>
    <r>
      <rPr>
        <b/>
        <sz val="12"/>
        <rFont val="Times New Roman"/>
        <family val="1"/>
        <charset val="204"/>
      </rPr>
      <t xml:space="preserve">Показатель 1      </t>
    </r>
    <r>
      <rPr>
        <sz val="12"/>
        <rFont val="Times New Roman"/>
        <family val="1"/>
        <charset val="204"/>
      </rPr>
      <t xml:space="preserve">                                  
«Количество мест захоронения»</t>
    </r>
  </si>
  <si>
    <r>
      <rPr>
        <b/>
        <sz val="12"/>
        <rFont val="Times New Roman"/>
        <family val="1"/>
        <charset val="204"/>
      </rPr>
      <t>Мероприятие 1.13</t>
    </r>
    <r>
      <rPr>
        <sz val="12"/>
        <rFont val="Times New Roman"/>
        <family val="1"/>
        <charset val="204"/>
      </rPr>
      <t xml:space="preserve">
«Федеральный проект «Формирование комфортной городской среды»»
(благоустройство территорий общего пользования) </t>
    </r>
  </si>
  <si>
    <r>
      <rPr>
        <b/>
        <sz val="12"/>
        <rFont val="Times New Roman"/>
        <family val="1"/>
        <charset val="204"/>
      </rPr>
      <t xml:space="preserve">Мероприятие 2.08 
</t>
    </r>
    <r>
      <rPr>
        <sz val="12"/>
        <rFont val="Times New Roman"/>
        <family val="1"/>
        <charset val="204"/>
      </rPr>
      <t xml:space="preserve">«Федеральный проект «Формирование комфортной городской среды»»
(комплексное благоустройство дворовых территорий) </t>
    </r>
  </si>
  <si>
    <t>Приложение 1
к постановлению администрации города Твери
от «29» декабря  2018 № 1665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</si>
</sst>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_р_."/>
  </numFmts>
  <fonts count="1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5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73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0" xfId="0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0" fontId="4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49" fontId="12" fillId="4" borderId="0" xfId="0" applyNumberFormat="1" applyFont="1" applyFill="1" applyBorder="1" applyAlignment="1">
      <alignment horizontal="left" vertical="center" wrapText="1"/>
    </xf>
    <xf numFmtId="0" fontId="10" fillId="4" borderId="0" xfId="0" applyFont="1" applyFill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2" fillId="4" borderId="0" xfId="0" applyNumberFormat="1" applyFont="1" applyFill="1" applyBorder="1" applyAlignment="1">
      <alignment horizontal="left" vertical="center" wrapText="1"/>
    </xf>
    <xf numFmtId="0" fontId="3" fillId="4" borderId="0" xfId="0" applyFont="1" applyFill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top" wrapText="1"/>
    </xf>
    <xf numFmtId="0" fontId="1" fillId="5" borderId="1" xfId="0" applyFont="1" applyFill="1" applyBorder="1" applyAlignment="1">
      <alignment horizontal="center" vertical="center" wrapText="1"/>
    </xf>
    <xf numFmtId="164" fontId="2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3" fontId="2" fillId="3" borderId="1" xfId="0" applyNumberFormat="1" applyFont="1" applyFill="1" applyBorder="1" applyAlignment="1">
      <alignment horizontal="center" vertical="center" wrapText="1"/>
    </xf>
    <xf numFmtId="164" fontId="4" fillId="3" borderId="0" xfId="0" applyNumberFormat="1" applyFont="1" applyFill="1" applyAlignment="1">
      <alignment vertical="center" wrapText="1"/>
    </xf>
    <xf numFmtId="0" fontId="4" fillId="3" borderId="0" xfId="0" applyFont="1" applyFill="1" applyAlignment="1">
      <alignment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0" fontId="1" fillId="0" borderId="1" xfId="0" applyFont="1" applyFill="1" applyBorder="1" applyAlignment="1">
      <alignment vertical="top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3" borderId="0" xfId="0" applyNumberFormat="1" applyFont="1" applyFill="1" applyBorder="1" applyAlignment="1">
      <alignment horizontal="left" vertical="center" wrapText="1"/>
    </xf>
    <xf numFmtId="164" fontId="3" fillId="3" borderId="0" xfId="0" applyNumberFormat="1" applyFont="1" applyFill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166" fontId="2" fillId="3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left" vertical="center" wrapText="1"/>
    </xf>
    <xf numFmtId="164" fontId="2" fillId="2" borderId="0" xfId="0" applyNumberFormat="1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vertical="center" wrapText="1"/>
    </xf>
    <xf numFmtId="165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vertical="center" wrapText="1"/>
    </xf>
    <xf numFmtId="49" fontId="1" fillId="3" borderId="0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left" vertical="top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14" fillId="3" borderId="1" xfId="0" applyNumberFormat="1" applyFont="1" applyFill="1" applyBorder="1" applyAlignment="1">
      <alignment horizontal="center" vertical="center" wrapText="1"/>
    </xf>
    <xf numFmtId="0" fontId="16" fillId="3" borderId="0" xfId="0" applyFont="1" applyFill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2" fillId="0" borderId="0" xfId="0" applyNumberFormat="1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vertical="center" wrapText="1"/>
    </xf>
    <xf numFmtId="4" fontId="2" fillId="3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vertical="center" wrapText="1"/>
    </xf>
    <xf numFmtId="49" fontId="2" fillId="3" borderId="0" xfId="0" applyNumberFormat="1" applyFont="1" applyFill="1" applyBorder="1" applyAlignment="1">
      <alignment horizontal="left" vertical="center" wrapText="1"/>
    </xf>
    <xf numFmtId="2" fontId="2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2" fontId="15" fillId="3" borderId="0" xfId="0" applyNumberFormat="1" applyFont="1" applyFill="1" applyAlignment="1">
      <alignment vertical="center" wrapText="1"/>
    </xf>
    <xf numFmtId="164" fontId="1" fillId="0" borderId="0" xfId="0" applyNumberFormat="1" applyFont="1" applyFill="1" applyAlignment="1">
      <alignment vertical="center" wrapText="1"/>
    </xf>
    <xf numFmtId="49" fontId="2" fillId="0" borderId="8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2" fontId="2" fillId="3" borderId="8" xfId="0" applyNumberFormat="1" applyFont="1" applyFill="1" applyBorder="1" applyAlignment="1">
      <alignment vertical="center" wrapText="1"/>
    </xf>
    <xf numFmtId="164" fontId="1" fillId="4" borderId="0" xfId="0" applyNumberFormat="1" applyFont="1" applyFill="1" applyBorder="1" applyAlignment="1">
      <alignment horizontal="left" vertical="center" wrapText="1"/>
    </xf>
    <xf numFmtId="49" fontId="1" fillId="4" borderId="8" xfId="0" applyNumberFormat="1" applyFont="1" applyFill="1" applyBorder="1" applyAlignment="1">
      <alignment vertical="center" wrapText="1"/>
    </xf>
    <xf numFmtId="49" fontId="1" fillId="4" borderId="0" xfId="0" applyNumberFormat="1" applyFont="1" applyFill="1" applyBorder="1" applyAlignment="1">
      <alignment horizontal="left" vertical="center" wrapText="1"/>
    </xf>
    <xf numFmtId="2" fontId="2" fillId="4" borderId="8" xfId="0" applyNumberFormat="1" applyFont="1" applyFill="1" applyBorder="1" applyAlignment="1">
      <alignment vertical="center" wrapText="1"/>
    </xf>
    <xf numFmtId="4" fontId="1" fillId="4" borderId="8" xfId="0" applyNumberFormat="1" applyFont="1" applyFill="1" applyBorder="1" applyAlignment="1">
      <alignment vertical="center" wrapText="1"/>
    </xf>
    <xf numFmtId="49" fontId="2" fillId="4" borderId="8" xfId="0" applyNumberFormat="1" applyFont="1" applyFill="1" applyBorder="1" applyAlignment="1">
      <alignment vertical="center" wrapText="1"/>
    </xf>
    <xf numFmtId="164" fontId="4" fillId="4" borderId="0" xfId="0" applyNumberFormat="1" applyFont="1" applyFill="1" applyBorder="1" applyAlignment="1">
      <alignment horizontal="left" vertical="center" wrapText="1"/>
    </xf>
    <xf numFmtId="2" fontId="2" fillId="4" borderId="0" xfId="0" applyNumberFormat="1" applyFont="1" applyFill="1" applyBorder="1" applyAlignment="1">
      <alignment horizontal="left" vertical="center" wrapText="1"/>
    </xf>
    <xf numFmtId="4" fontId="2" fillId="4" borderId="0" xfId="0" applyNumberFormat="1" applyFont="1" applyFill="1" applyBorder="1" applyAlignment="1">
      <alignment horizontal="left" vertical="center" wrapText="1"/>
    </xf>
    <xf numFmtId="4" fontId="2" fillId="4" borderId="8" xfId="0" applyNumberFormat="1" applyFont="1" applyFill="1" applyBorder="1" applyAlignment="1">
      <alignment vertical="center" wrapText="1"/>
    </xf>
    <xf numFmtId="164" fontId="2" fillId="4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" fillId="0" borderId="0" xfId="0" applyFont="1" applyFill="1" applyAlignment="1">
      <alignment horizontal="right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11"/>
  <sheetViews>
    <sheetView tabSelected="1" view="pageBreakPreview" zoomScale="70" zoomScaleNormal="90" zoomScaleSheetLayoutView="70" zoomScalePageLayoutView="62" workbookViewId="0">
      <selection sqref="A1:AA1"/>
    </sheetView>
  </sheetViews>
  <sheetFormatPr defaultColWidth="8.5703125" defaultRowHeight="15.75" x14ac:dyDescent="0.25"/>
  <cols>
    <col min="1" max="9" width="2.7109375" style="8" customWidth="1"/>
    <col min="10" max="17" width="3.140625" style="8" customWidth="1"/>
    <col min="18" max="18" width="54.140625" style="7" customWidth="1"/>
    <col min="19" max="19" width="10.85546875" style="7" customWidth="1"/>
    <col min="20" max="21" width="11.42578125" style="7" customWidth="1"/>
    <col min="22" max="22" width="12.140625" style="8" customWidth="1"/>
    <col min="23" max="23" width="11.28515625" style="7" customWidth="1"/>
    <col min="24" max="24" width="11.42578125" style="7" customWidth="1"/>
    <col min="25" max="25" width="11.85546875" style="7" customWidth="1"/>
    <col min="26" max="26" width="12.42578125" style="8" customWidth="1"/>
    <col min="27" max="27" width="7.7109375" style="7" customWidth="1"/>
    <col min="28" max="28" width="12.85546875" style="113" customWidth="1"/>
    <col min="29" max="29" width="13.42578125" style="7" customWidth="1"/>
    <col min="30" max="30" width="11.7109375" style="7" bestFit="1" customWidth="1"/>
    <col min="31" max="31" width="10.7109375" style="7" customWidth="1"/>
    <col min="32" max="33" width="10.42578125" style="7" bestFit="1" customWidth="1"/>
    <col min="34" max="34" width="12.28515625" style="7" bestFit="1" customWidth="1"/>
    <col min="35" max="35" width="11.42578125" style="7" bestFit="1" customWidth="1"/>
    <col min="36" max="16384" width="8.5703125" style="7"/>
  </cols>
  <sheetData>
    <row r="1" spans="1:34" ht="46.9" customHeight="1" x14ac:dyDescent="0.25">
      <c r="A1" s="172" t="s">
        <v>336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  <c r="Q1" s="172"/>
      <c r="R1" s="172"/>
      <c r="S1" s="172"/>
      <c r="T1" s="172"/>
      <c r="U1" s="172"/>
      <c r="V1" s="172"/>
      <c r="W1" s="172"/>
      <c r="X1" s="172"/>
      <c r="Y1" s="172"/>
      <c r="Z1" s="172"/>
      <c r="AA1" s="172"/>
      <c r="AB1" s="25"/>
      <c r="AC1" s="112"/>
      <c r="AD1" s="112"/>
      <c r="AE1" s="112"/>
    </row>
    <row r="3" spans="1:34" ht="18" customHeight="1" x14ac:dyDescent="0.25">
      <c r="A3" s="172" t="s">
        <v>61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  <c r="O3" s="172"/>
      <c r="P3" s="172"/>
      <c r="Q3" s="172"/>
      <c r="R3" s="172"/>
      <c r="S3" s="172"/>
      <c r="T3" s="172"/>
      <c r="U3" s="172"/>
      <c r="V3" s="172"/>
      <c r="W3" s="172"/>
      <c r="X3" s="172"/>
      <c r="Y3" s="172"/>
      <c r="Z3" s="172"/>
      <c r="AA3" s="172"/>
      <c r="AB3" s="25"/>
      <c r="AC3" s="112"/>
      <c r="AD3" s="112"/>
      <c r="AE3" s="112"/>
    </row>
    <row r="4" spans="1:34" ht="15.6" customHeight="1" x14ac:dyDescent="0.25">
      <c r="A4" s="172" t="s">
        <v>27</v>
      </c>
      <c r="B4" s="172"/>
      <c r="C4" s="172"/>
      <c r="D4" s="172"/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2"/>
      <c r="Y4" s="172"/>
      <c r="Z4" s="172"/>
      <c r="AA4" s="172"/>
      <c r="AB4" s="9"/>
    </row>
    <row r="5" spans="1:34" ht="15.6" customHeight="1" x14ac:dyDescent="0.25">
      <c r="A5" s="172" t="s">
        <v>49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  <c r="W5" s="172"/>
      <c r="X5" s="172"/>
      <c r="Y5" s="172"/>
      <c r="Z5" s="172"/>
      <c r="AA5" s="172"/>
      <c r="AB5" s="9"/>
    </row>
    <row r="6" spans="1:34" ht="15.6" customHeight="1" x14ac:dyDescent="0.25">
      <c r="A6" s="172" t="s">
        <v>50</v>
      </c>
      <c r="B6" s="172"/>
      <c r="C6" s="172"/>
      <c r="D6" s="172"/>
      <c r="E6" s="172"/>
      <c r="F6" s="172"/>
      <c r="G6" s="172"/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</row>
    <row r="7" spans="1:34" ht="12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40"/>
      <c r="S7" s="140"/>
      <c r="T7" s="140"/>
      <c r="U7" s="140"/>
      <c r="V7" s="11"/>
      <c r="W7" s="140"/>
      <c r="X7" s="160"/>
      <c r="Y7" s="160"/>
      <c r="Z7" s="160"/>
      <c r="AA7" s="160"/>
    </row>
    <row r="8" spans="1:34" ht="18.75" customHeight="1" x14ac:dyDescent="0.25">
      <c r="A8" s="161" t="s">
        <v>13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  <c r="U8" s="161"/>
      <c r="V8" s="161"/>
      <c r="W8" s="161"/>
      <c r="X8" s="161"/>
      <c r="Y8" s="161"/>
      <c r="Z8" s="161"/>
      <c r="AA8" s="161"/>
      <c r="AB8" s="9"/>
      <c r="AC8" s="12"/>
    </row>
    <row r="9" spans="1:34" ht="18" customHeight="1" x14ac:dyDescent="0.25">
      <c r="A9" s="161" t="s">
        <v>54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1"/>
      <c r="Y9" s="161"/>
      <c r="Z9" s="161"/>
      <c r="AA9" s="161"/>
    </row>
    <row r="10" spans="1:34" ht="18" customHeight="1" x14ac:dyDescent="0.25">
      <c r="A10" s="162" t="s">
        <v>62</v>
      </c>
      <c r="B10" s="162"/>
      <c r="C10" s="162"/>
      <c r="D10" s="162"/>
      <c r="E10" s="162"/>
      <c r="F10" s="162"/>
      <c r="G10" s="162"/>
      <c r="H10" s="162"/>
      <c r="I10" s="162"/>
      <c r="J10" s="162"/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</row>
    <row r="11" spans="1:34" ht="14.25" customHeight="1" x14ac:dyDescent="0.25">
      <c r="V11" s="13"/>
    </row>
    <row r="12" spans="1:34" s="107" customFormat="1" ht="31.9" customHeight="1" x14ac:dyDescent="0.25">
      <c r="A12" s="163" t="s">
        <v>17</v>
      </c>
      <c r="B12" s="164"/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/>
      <c r="P12" s="164"/>
      <c r="Q12" s="165"/>
      <c r="R12" s="166" t="s">
        <v>14</v>
      </c>
      <c r="S12" s="166" t="s">
        <v>34</v>
      </c>
      <c r="T12" s="168" t="s">
        <v>15</v>
      </c>
      <c r="U12" s="169"/>
      <c r="V12" s="169"/>
      <c r="W12" s="169"/>
      <c r="X12" s="169"/>
      <c r="Y12" s="170"/>
      <c r="Z12" s="171" t="s">
        <v>11</v>
      </c>
      <c r="AA12" s="171"/>
      <c r="AB12" s="9"/>
      <c r="AC12" s="9"/>
      <c r="AD12" s="9"/>
      <c r="AE12" s="9"/>
      <c r="AF12" s="9"/>
      <c r="AG12" s="9"/>
    </row>
    <row r="13" spans="1:34" s="107" customFormat="1" ht="53.45" customHeight="1" x14ac:dyDescent="0.25">
      <c r="A13" s="163" t="s">
        <v>30</v>
      </c>
      <c r="B13" s="164"/>
      <c r="C13" s="165"/>
      <c r="D13" s="163" t="s">
        <v>28</v>
      </c>
      <c r="E13" s="165"/>
      <c r="F13" s="163" t="s">
        <v>29</v>
      </c>
      <c r="G13" s="165"/>
      <c r="H13" s="163" t="s">
        <v>18</v>
      </c>
      <c r="I13" s="164"/>
      <c r="J13" s="164"/>
      <c r="K13" s="164"/>
      <c r="L13" s="164"/>
      <c r="M13" s="164"/>
      <c r="N13" s="164"/>
      <c r="O13" s="164"/>
      <c r="P13" s="164"/>
      <c r="Q13" s="165"/>
      <c r="R13" s="167"/>
      <c r="S13" s="167"/>
      <c r="T13" s="141">
        <v>2018</v>
      </c>
      <c r="U13" s="141">
        <v>2019</v>
      </c>
      <c r="V13" s="141">
        <v>2020</v>
      </c>
      <c r="W13" s="141">
        <v>2021</v>
      </c>
      <c r="X13" s="141">
        <v>2022</v>
      </c>
      <c r="Y13" s="141">
        <v>2023</v>
      </c>
      <c r="Z13" s="141" t="s">
        <v>12</v>
      </c>
      <c r="AA13" s="141" t="s">
        <v>31</v>
      </c>
      <c r="AB13" s="14"/>
      <c r="AC13" s="15"/>
      <c r="AD13" s="15"/>
      <c r="AE13" s="16"/>
      <c r="AF13" s="16"/>
      <c r="AG13" s="16"/>
    </row>
    <row r="14" spans="1:34" s="107" customFormat="1" ht="15.75" customHeight="1" x14ac:dyDescent="0.25">
      <c r="A14" s="17">
        <v>1</v>
      </c>
      <c r="B14" s="17">
        <v>2</v>
      </c>
      <c r="C14" s="17">
        <v>3</v>
      </c>
      <c r="D14" s="17">
        <v>4</v>
      </c>
      <c r="E14" s="17">
        <v>5</v>
      </c>
      <c r="F14" s="17">
        <v>6</v>
      </c>
      <c r="G14" s="17">
        <v>7</v>
      </c>
      <c r="H14" s="17">
        <v>8</v>
      </c>
      <c r="I14" s="17">
        <v>9</v>
      </c>
      <c r="J14" s="17">
        <v>10</v>
      </c>
      <c r="K14" s="17">
        <v>11</v>
      </c>
      <c r="L14" s="17">
        <v>12</v>
      </c>
      <c r="M14" s="17">
        <v>13</v>
      </c>
      <c r="N14" s="17">
        <v>14</v>
      </c>
      <c r="O14" s="17">
        <v>15</v>
      </c>
      <c r="P14" s="17">
        <v>16</v>
      </c>
      <c r="Q14" s="17">
        <v>17</v>
      </c>
      <c r="R14" s="17">
        <v>18</v>
      </c>
      <c r="S14" s="17">
        <v>19</v>
      </c>
      <c r="T14" s="17">
        <v>20</v>
      </c>
      <c r="U14" s="17">
        <v>21</v>
      </c>
      <c r="V14" s="17">
        <v>22</v>
      </c>
      <c r="W14" s="17">
        <v>23</v>
      </c>
      <c r="X14" s="17">
        <v>24</v>
      </c>
      <c r="Y14" s="17">
        <v>25</v>
      </c>
      <c r="Z14" s="17">
        <v>26</v>
      </c>
      <c r="AA14" s="17">
        <v>27</v>
      </c>
      <c r="AB14" s="18"/>
      <c r="AC14" s="19"/>
      <c r="AD14" s="20"/>
      <c r="AE14" s="16"/>
      <c r="AF14" s="16"/>
      <c r="AG14" s="16"/>
    </row>
    <row r="15" spans="1:34" s="8" customFormat="1" ht="29.25" customHeight="1" x14ac:dyDescent="0.25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2" t="s">
        <v>16</v>
      </c>
      <c r="S15" s="23" t="s">
        <v>0</v>
      </c>
      <c r="T15" s="24">
        <f t="shared" ref="T15:Y15" si="0">T31+T130+T449+T496+T32+T131</f>
        <v>505632.41500000004</v>
      </c>
      <c r="U15" s="24">
        <f t="shared" si="0"/>
        <v>283804.09999999998</v>
      </c>
      <c r="V15" s="24">
        <f t="shared" si="0"/>
        <v>282829.39999999997</v>
      </c>
      <c r="W15" s="24">
        <f t="shared" si="0"/>
        <v>262829.39999999997</v>
      </c>
      <c r="X15" s="24">
        <f t="shared" si="0"/>
        <v>274611.39999999997</v>
      </c>
      <c r="Y15" s="24">
        <f t="shared" si="0"/>
        <v>258199.69999999995</v>
      </c>
      <c r="Z15" s="24">
        <f>T15+U15+V15+W15+X15+Y15</f>
        <v>1867906.4149999998</v>
      </c>
      <c r="AA15" s="23">
        <v>2023</v>
      </c>
      <c r="AB15" s="14"/>
      <c r="AC15" s="14"/>
      <c r="AD15" s="14"/>
      <c r="AE15" s="14"/>
      <c r="AF15" s="14"/>
      <c r="AG15" s="14"/>
      <c r="AH15" s="25"/>
    </row>
    <row r="16" spans="1:34" s="32" customFormat="1" ht="16.149999999999999" hidden="1" customHeight="1" x14ac:dyDescent="0.25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7" t="s">
        <v>2</v>
      </c>
      <c r="S16" s="28" t="s">
        <v>0</v>
      </c>
      <c r="T16" s="29" t="e">
        <f t="shared" ref="T16:T23" si="1">S16*105.1%</f>
        <v>#VALUE!</v>
      </c>
      <c r="U16" s="29" t="e">
        <f t="shared" ref="U16:V23" si="2">T16*104.9%</f>
        <v>#VALUE!</v>
      </c>
      <c r="V16" s="29" t="e">
        <f t="shared" si="2"/>
        <v>#VALUE!</v>
      </c>
      <c r="W16" s="29" t="e">
        <f t="shared" ref="W16:W23" si="3">V16*105.1%</f>
        <v>#VALUE!</v>
      </c>
      <c r="X16" s="29" t="e">
        <f t="shared" ref="X16:Y23" si="4">W16*104.9%</f>
        <v>#VALUE!</v>
      </c>
      <c r="Y16" s="29" t="e">
        <f t="shared" si="4"/>
        <v>#VALUE!</v>
      </c>
      <c r="Z16" s="29" t="e">
        <f t="shared" ref="Z16:Z23" si="5">T16+U16+V16+W16+X16+Y16</f>
        <v>#VALUE!</v>
      </c>
      <c r="AA16" s="30">
        <v>2019</v>
      </c>
      <c r="AB16" s="31"/>
    </row>
    <row r="17" spans="1:35" s="32" customFormat="1" ht="16.149999999999999" hidden="1" customHeight="1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7" t="s">
        <v>4</v>
      </c>
      <c r="S17" s="28" t="s">
        <v>0</v>
      </c>
      <c r="T17" s="29" t="e">
        <f t="shared" si="1"/>
        <v>#VALUE!</v>
      </c>
      <c r="U17" s="29" t="e">
        <f t="shared" si="2"/>
        <v>#VALUE!</v>
      </c>
      <c r="V17" s="29" t="e">
        <f t="shared" si="2"/>
        <v>#VALUE!</v>
      </c>
      <c r="W17" s="29" t="e">
        <f t="shared" si="3"/>
        <v>#VALUE!</v>
      </c>
      <c r="X17" s="29" t="e">
        <f t="shared" si="4"/>
        <v>#VALUE!</v>
      </c>
      <c r="Y17" s="29" t="e">
        <f t="shared" si="4"/>
        <v>#VALUE!</v>
      </c>
      <c r="Z17" s="29" t="e">
        <f t="shared" si="5"/>
        <v>#VALUE!</v>
      </c>
      <c r="AA17" s="30">
        <v>2019</v>
      </c>
      <c r="AB17" s="31"/>
    </row>
    <row r="18" spans="1:35" s="32" customFormat="1" ht="16.149999999999999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7" t="s">
        <v>3</v>
      </c>
      <c r="S18" s="28" t="s">
        <v>0</v>
      </c>
      <c r="T18" s="29" t="e">
        <f t="shared" si="1"/>
        <v>#VALUE!</v>
      </c>
      <c r="U18" s="29" t="e">
        <f t="shared" si="2"/>
        <v>#VALUE!</v>
      </c>
      <c r="V18" s="29" t="e">
        <f t="shared" si="2"/>
        <v>#VALUE!</v>
      </c>
      <c r="W18" s="29" t="e">
        <f t="shared" si="3"/>
        <v>#VALUE!</v>
      </c>
      <c r="X18" s="29" t="e">
        <f t="shared" si="4"/>
        <v>#VALUE!</v>
      </c>
      <c r="Y18" s="29" t="e">
        <f t="shared" si="4"/>
        <v>#VALUE!</v>
      </c>
      <c r="Z18" s="29" t="e">
        <f t="shared" si="5"/>
        <v>#VALUE!</v>
      </c>
      <c r="AA18" s="30">
        <v>2019</v>
      </c>
      <c r="AB18" s="31"/>
    </row>
    <row r="19" spans="1:35" s="32" customFormat="1" ht="16.149999999999999" hidden="1" customHeight="1" x14ac:dyDescent="0.25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7" t="s">
        <v>5</v>
      </c>
      <c r="S19" s="28" t="s">
        <v>0</v>
      </c>
      <c r="T19" s="29" t="e">
        <f t="shared" si="1"/>
        <v>#VALUE!</v>
      </c>
      <c r="U19" s="29" t="e">
        <f t="shared" si="2"/>
        <v>#VALUE!</v>
      </c>
      <c r="V19" s="29" t="e">
        <f t="shared" si="2"/>
        <v>#VALUE!</v>
      </c>
      <c r="W19" s="29" t="e">
        <f t="shared" si="3"/>
        <v>#VALUE!</v>
      </c>
      <c r="X19" s="29" t="e">
        <f t="shared" si="4"/>
        <v>#VALUE!</v>
      </c>
      <c r="Y19" s="29" t="e">
        <f t="shared" si="4"/>
        <v>#VALUE!</v>
      </c>
      <c r="Z19" s="29" t="e">
        <f t="shared" si="5"/>
        <v>#VALUE!</v>
      </c>
      <c r="AA19" s="30">
        <v>2019</v>
      </c>
      <c r="AB19" s="31"/>
    </row>
    <row r="20" spans="1:35" s="32" customFormat="1" ht="16.149999999999999" hidden="1" customHeight="1" x14ac:dyDescent="0.25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7" t="s">
        <v>6</v>
      </c>
      <c r="S20" s="28" t="s">
        <v>0</v>
      </c>
      <c r="T20" s="29" t="e">
        <f t="shared" si="1"/>
        <v>#VALUE!</v>
      </c>
      <c r="U20" s="29" t="e">
        <f t="shared" si="2"/>
        <v>#VALUE!</v>
      </c>
      <c r="V20" s="29" t="e">
        <f t="shared" si="2"/>
        <v>#VALUE!</v>
      </c>
      <c r="W20" s="29" t="e">
        <f t="shared" si="3"/>
        <v>#VALUE!</v>
      </c>
      <c r="X20" s="29" t="e">
        <f t="shared" si="4"/>
        <v>#VALUE!</v>
      </c>
      <c r="Y20" s="29" t="e">
        <f t="shared" si="4"/>
        <v>#VALUE!</v>
      </c>
      <c r="Z20" s="29" t="e">
        <f t="shared" si="5"/>
        <v>#VALUE!</v>
      </c>
      <c r="AA20" s="30">
        <v>2019</v>
      </c>
      <c r="AB20" s="31"/>
    </row>
    <row r="21" spans="1:35" s="32" customFormat="1" ht="16.149999999999999" hidden="1" customHeight="1" x14ac:dyDescent="0.25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7" t="s">
        <v>7</v>
      </c>
      <c r="S21" s="28" t="s">
        <v>0</v>
      </c>
      <c r="T21" s="29" t="e">
        <f t="shared" si="1"/>
        <v>#VALUE!</v>
      </c>
      <c r="U21" s="29" t="e">
        <f t="shared" si="2"/>
        <v>#VALUE!</v>
      </c>
      <c r="V21" s="29" t="e">
        <f t="shared" si="2"/>
        <v>#VALUE!</v>
      </c>
      <c r="W21" s="29" t="e">
        <f t="shared" si="3"/>
        <v>#VALUE!</v>
      </c>
      <c r="X21" s="29" t="e">
        <f t="shared" si="4"/>
        <v>#VALUE!</v>
      </c>
      <c r="Y21" s="29" t="e">
        <f t="shared" si="4"/>
        <v>#VALUE!</v>
      </c>
      <c r="Z21" s="29" t="e">
        <f t="shared" si="5"/>
        <v>#VALUE!</v>
      </c>
      <c r="AA21" s="30">
        <v>2019</v>
      </c>
      <c r="AB21" s="31"/>
    </row>
    <row r="22" spans="1:35" s="32" customFormat="1" ht="16.149999999999999" hidden="1" customHeight="1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7" t="s">
        <v>1</v>
      </c>
      <c r="S22" s="28" t="s">
        <v>0</v>
      </c>
      <c r="T22" s="29" t="e">
        <f t="shared" si="1"/>
        <v>#VALUE!</v>
      </c>
      <c r="U22" s="29" t="e">
        <f t="shared" si="2"/>
        <v>#VALUE!</v>
      </c>
      <c r="V22" s="29" t="e">
        <f t="shared" si="2"/>
        <v>#VALUE!</v>
      </c>
      <c r="W22" s="29" t="e">
        <f t="shared" si="3"/>
        <v>#VALUE!</v>
      </c>
      <c r="X22" s="29" t="e">
        <f t="shared" si="4"/>
        <v>#VALUE!</v>
      </c>
      <c r="Y22" s="29" t="e">
        <f t="shared" si="4"/>
        <v>#VALUE!</v>
      </c>
      <c r="Z22" s="29" t="e">
        <f t="shared" si="5"/>
        <v>#VALUE!</v>
      </c>
      <c r="AA22" s="30">
        <v>2019</v>
      </c>
      <c r="AB22" s="31"/>
    </row>
    <row r="23" spans="1:35" s="35" customFormat="1" ht="78" hidden="1" customHeight="1" x14ac:dyDescent="0.2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2" t="s">
        <v>64</v>
      </c>
      <c r="S23" s="33" t="s">
        <v>0</v>
      </c>
      <c r="T23" s="29" t="e">
        <f t="shared" si="1"/>
        <v>#VALUE!</v>
      </c>
      <c r="U23" s="29" t="e">
        <f t="shared" si="2"/>
        <v>#VALUE!</v>
      </c>
      <c r="V23" s="29" t="e">
        <f t="shared" si="2"/>
        <v>#VALUE!</v>
      </c>
      <c r="W23" s="29" t="e">
        <f t="shared" si="3"/>
        <v>#VALUE!</v>
      </c>
      <c r="X23" s="29" t="e">
        <f t="shared" si="4"/>
        <v>#VALUE!</v>
      </c>
      <c r="Y23" s="29" t="e">
        <f t="shared" si="4"/>
        <v>#VALUE!</v>
      </c>
      <c r="Z23" s="29" t="e">
        <f t="shared" si="5"/>
        <v>#VALUE!</v>
      </c>
      <c r="AA23" s="30">
        <v>2019</v>
      </c>
      <c r="AB23" s="34"/>
    </row>
    <row r="24" spans="1:35" s="8" customFormat="1" ht="47.25" x14ac:dyDescent="0.2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7" t="s">
        <v>65</v>
      </c>
      <c r="S24" s="17"/>
      <c r="T24" s="38"/>
      <c r="U24" s="38"/>
      <c r="V24" s="38"/>
      <c r="W24" s="38"/>
      <c r="X24" s="38"/>
      <c r="Y24" s="38"/>
      <c r="Z24" s="38"/>
      <c r="AA24" s="39"/>
      <c r="AB24" s="102"/>
      <c r="AC24" s="41"/>
      <c r="AD24" s="41"/>
    </row>
    <row r="25" spans="1:35" ht="63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3" t="s">
        <v>66</v>
      </c>
      <c r="S25" s="44" t="s">
        <v>9</v>
      </c>
      <c r="T25" s="3">
        <f xml:space="preserve"> (416.9+89.6)/2557*100</f>
        <v>19.8083691826359</v>
      </c>
      <c r="U25" s="3">
        <f xml:space="preserve"> (416.9+89.6+51)/2557*100</f>
        <v>21.802894016425498</v>
      </c>
      <c r="V25" s="3">
        <f xml:space="preserve"> (416.9+89.6+51+64.3)/2557*100</f>
        <v>24.317559640203363</v>
      </c>
      <c r="W25" s="3">
        <f xml:space="preserve"> (416.9+89.6+51+64.3+64.3)/2557*100</f>
        <v>26.832225263981226</v>
      </c>
      <c r="X25" s="3">
        <f xml:space="preserve"> (416.9+89.6+51+64.3+64.3+64.3)/2557*100</f>
        <v>29.346890887759088</v>
      </c>
      <c r="Y25" s="3">
        <v>0</v>
      </c>
      <c r="Z25" s="6">
        <f>X25</f>
        <v>29.346890887759088</v>
      </c>
      <c r="AA25" s="141">
        <v>2022</v>
      </c>
      <c r="AB25" s="34"/>
    </row>
    <row r="26" spans="1:35" ht="47.25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3" t="s">
        <v>67</v>
      </c>
      <c r="S26" s="44" t="s">
        <v>9</v>
      </c>
      <c r="T26" s="3">
        <f>((842+61)+58)/2737*100</f>
        <v>35.111435878699304</v>
      </c>
      <c r="U26" s="3">
        <f>((842+61)+58+48)/2737*100</f>
        <v>36.865180854950673</v>
      </c>
      <c r="V26" s="3">
        <f>((842+61)+58+48+48)/2737*100</f>
        <v>38.618925831202041</v>
      </c>
      <c r="W26" s="3">
        <f>((842+61)+58+48+48+48)/2737*100</f>
        <v>40.372670807453417</v>
      </c>
      <c r="X26" s="3">
        <f>((842+61)+58+48+48+48+48)/2737*100</f>
        <v>42.126415783704786</v>
      </c>
      <c r="Y26" s="3">
        <f>((842+61)+58+48+48+48+48+18)/2737*100</f>
        <v>42.784070149799049</v>
      </c>
      <c r="Z26" s="6">
        <f>Y26</f>
        <v>42.784070149799049</v>
      </c>
      <c r="AA26" s="44">
        <v>2023</v>
      </c>
      <c r="AB26" s="45"/>
      <c r="AC26" s="46"/>
      <c r="AD26" s="46"/>
      <c r="AE26" s="12"/>
    </row>
    <row r="27" spans="1:35" ht="47.25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7" t="s">
        <v>68</v>
      </c>
      <c r="S27" s="44" t="s">
        <v>35</v>
      </c>
      <c r="T27" s="146">
        <f>T33/420.1</f>
        <v>0.21328255177338726</v>
      </c>
      <c r="U27" s="146">
        <f t="shared" ref="U27:X27" si="6">U33/420.1</f>
        <v>0.12139966674601285</v>
      </c>
      <c r="V27" s="146">
        <f t="shared" si="6"/>
        <v>0.153058795524875</v>
      </c>
      <c r="W27" s="146">
        <f t="shared" si="6"/>
        <v>0.153058795524875</v>
      </c>
      <c r="X27" s="146">
        <f t="shared" si="6"/>
        <v>0.153058795524875</v>
      </c>
      <c r="Y27" s="3">
        <v>0</v>
      </c>
      <c r="Z27" s="6">
        <f>SUM(T27:Y27)</f>
        <v>0.79385860509402506</v>
      </c>
      <c r="AA27" s="44">
        <v>2022</v>
      </c>
      <c r="AB27" s="34"/>
    </row>
    <row r="28" spans="1:35" ht="31.5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7" t="s">
        <v>69</v>
      </c>
      <c r="S28" s="141" t="s">
        <v>56</v>
      </c>
      <c r="T28" s="3">
        <f>T120</f>
        <v>2557</v>
      </c>
      <c r="U28" s="3">
        <f t="shared" ref="U28:Y28" si="7">U120</f>
        <v>2009.1</v>
      </c>
      <c r="V28" s="3">
        <f t="shared" si="7"/>
        <v>2736</v>
      </c>
      <c r="W28" s="3">
        <f t="shared" si="7"/>
        <v>2009.1</v>
      </c>
      <c r="X28" s="3">
        <f t="shared" si="7"/>
        <v>2009.1</v>
      </c>
      <c r="Y28" s="3">
        <f t="shared" si="7"/>
        <v>2009.1</v>
      </c>
      <c r="Z28" s="5">
        <f>SUM(Y28)</f>
        <v>2009.1</v>
      </c>
      <c r="AA28" s="141">
        <v>2023</v>
      </c>
      <c r="AB28" s="34"/>
      <c r="AC28" s="25"/>
      <c r="AD28" s="12"/>
      <c r="AE28" s="12"/>
      <c r="AF28" s="12"/>
      <c r="AG28" s="12"/>
      <c r="AH28" s="12"/>
      <c r="AI28" s="12"/>
    </row>
    <row r="29" spans="1:35" ht="48" customHeight="1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7" t="s">
        <v>70</v>
      </c>
      <c r="S29" s="141" t="s">
        <v>52</v>
      </c>
      <c r="T29" s="47">
        <f>T117</f>
        <v>2400</v>
      </c>
      <c r="U29" s="47">
        <f t="shared" ref="U29:Y29" si="8">U117</f>
        <v>2400</v>
      </c>
      <c r="V29" s="47">
        <f t="shared" si="8"/>
        <v>2400</v>
      </c>
      <c r="W29" s="47">
        <f t="shared" si="8"/>
        <v>2400</v>
      </c>
      <c r="X29" s="47">
        <f t="shared" si="8"/>
        <v>2400</v>
      </c>
      <c r="Y29" s="47">
        <f t="shared" si="8"/>
        <v>2400</v>
      </c>
      <c r="Z29" s="48">
        <f>SUM(T29:Y29)</f>
        <v>14400</v>
      </c>
      <c r="AA29" s="141">
        <v>2023</v>
      </c>
      <c r="AB29" s="34"/>
    </row>
    <row r="30" spans="1:35" ht="60.75" hidden="1" customHeight="1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7" t="s">
        <v>71</v>
      </c>
      <c r="S30" s="141" t="s">
        <v>10</v>
      </c>
      <c r="T30" s="3">
        <f t="shared" ref="T30:Z30" si="9">T483</f>
        <v>70</v>
      </c>
      <c r="U30" s="3">
        <f t="shared" si="9"/>
        <v>68</v>
      </c>
      <c r="V30" s="3">
        <f t="shared" si="9"/>
        <v>68</v>
      </c>
      <c r="W30" s="3">
        <f t="shared" si="9"/>
        <v>68</v>
      </c>
      <c r="X30" s="3">
        <f t="shared" si="9"/>
        <v>68</v>
      </c>
      <c r="Y30" s="3">
        <f t="shared" si="9"/>
        <v>68</v>
      </c>
      <c r="Z30" s="6">
        <f t="shared" si="9"/>
        <v>410</v>
      </c>
      <c r="AA30" s="141">
        <v>2023</v>
      </c>
    </row>
    <row r="31" spans="1:35" ht="33" customHeight="1" x14ac:dyDescent="0.25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50" t="s">
        <v>36</v>
      </c>
      <c r="S31" s="53" t="s">
        <v>300</v>
      </c>
      <c r="T31" s="52">
        <f t="shared" ref="T31:Y31" si="10">T42+T51+T57+T68+T76+T98+T101+T111+T114+T122+T125+T127</f>
        <v>325992.60000000003</v>
      </c>
      <c r="U31" s="52">
        <f t="shared" si="10"/>
        <v>213334.5</v>
      </c>
      <c r="V31" s="52">
        <f t="shared" si="10"/>
        <v>225291.5</v>
      </c>
      <c r="W31" s="52">
        <f t="shared" si="10"/>
        <v>209134</v>
      </c>
      <c r="X31" s="52">
        <f t="shared" si="10"/>
        <v>209134</v>
      </c>
      <c r="Y31" s="52">
        <f t="shared" si="10"/>
        <v>203484.3</v>
      </c>
      <c r="Z31" s="52">
        <f>T31+U31+V31+W31+X31+Y31</f>
        <v>1386370.9000000001</v>
      </c>
      <c r="AA31" s="53">
        <v>2023</v>
      </c>
      <c r="AB31" s="121"/>
    </row>
    <row r="32" spans="1:35" ht="78" hidden="1" customHeight="1" x14ac:dyDescent="0.25">
      <c r="A32" s="49"/>
      <c r="B32" s="49"/>
      <c r="C32" s="49"/>
      <c r="D32" s="49" t="s">
        <v>19</v>
      </c>
      <c r="E32" s="49" t="s">
        <v>22</v>
      </c>
      <c r="F32" s="49" t="s">
        <v>19</v>
      </c>
      <c r="G32" s="49" t="s">
        <v>23</v>
      </c>
      <c r="H32" s="49" t="s">
        <v>20</v>
      </c>
      <c r="I32" s="49" t="s">
        <v>25</v>
      </c>
      <c r="J32" s="49" t="s">
        <v>19</v>
      </c>
      <c r="K32" s="49" t="s">
        <v>304</v>
      </c>
      <c r="L32" s="49" t="s">
        <v>21</v>
      </c>
      <c r="M32" s="49" t="s">
        <v>22</v>
      </c>
      <c r="N32" s="49" t="s">
        <v>22</v>
      </c>
      <c r="O32" s="49" t="s">
        <v>22</v>
      </c>
      <c r="P32" s="49" t="s">
        <v>22</v>
      </c>
      <c r="Q32" s="49" t="s">
        <v>20</v>
      </c>
      <c r="R32" s="50" t="s">
        <v>305</v>
      </c>
      <c r="S32" s="53" t="s">
        <v>300</v>
      </c>
      <c r="T32" s="52">
        <v>0</v>
      </c>
      <c r="U32" s="52"/>
      <c r="V32" s="52"/>
      <c r="W32" s="52"/>
      <c r="X32" s="52"/>
      <c r="Y32" s="52">
        <f>Y127</f>
        <v>0</v>
      </c>
      <c r="Z32" s="52">
        <f>T32+U32+V32+W32+X32+Y32</f>
        <v>0</v>
      </c>
      <c r="AA32" s="53">
        <v>2022</v>
      </c>
      <c r="AB32" s="121"/>
    </row>
    <row r="33" spans="1:30" ht="31.15" customHeight="1" x14ac:dyDescent="0.25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54" t="s">
        <v>72</v>
      </c>
      <c r="S33" s="141" t="s">
        <v>56</v>
      </c>
      <c r="T33" s="4">
        <f>T48+T129</f>
        <v>89.6</v>
      </c>
      <c r="U33" s="4">
        <f>U48+U129</f>
        <v>51</v>
      </c>
      <c r="V33" s="4">
        <f>V48+V129</f>
        <v>64.3</v>
      </c>
      <c r="W33" s="4">
        <f>W48+W129</f>
        <v>64.3</v>
      </c>
      <c r="X33" s="4">
        <f>X48+X129</f>
        <v>64.3</v>
      </c>
      <c r="Y33" s="2">
        <f>(Y129)/1000</f>
        <v>0</v>
      </c>
      <c r="Z33" s="5">
        <f>T33+U33+V33+W33+X33+Y33</f>
        <v>333.5</v>
      </c>
      <c r="AA33" s="141">
        <v>2022</v>
      </c>
      <c r="AB33" s="34"/>
    </row>
    <row r="34" spans="1:30" s="57" customFormat="1" ht="47.25" x14ac:dyDescent="0.25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3" t="s">
        <v>73</v>
      </c>
      <c r="S34" s="44" t="s">
        <v>39</v>
      </c>
      <c r="T34" s="2">
        <f>T47+T128</f>
        <v>5</v>
      </c>
      <c r="U34" s="2">
        <f>U47+U128</f>
        <v>2</v>
      </c>
      <c r="V34" s="2">
        <f>V47+V128</f>
        <v>3</v>
      </c>
      <c r="W34" s="2">
        <f>W47+W128</f>
        <v>3</v>
      </c>
      <c r="X34" s="2">
        <f>X47+X128</f>
        <v>3</v>
      </c>
      <c r="Y34" s="47">
        <f>Y128</f>
        <v>0</v>
      </c>
      <c r="Z34" s="55">
        <f>T34+U34+V34+W34+X34+Y34</f>
        <v>16</v>
      </c>
      <c r="AA34" s="141">
        <v>2022</v>
      </c>
      <c r="AB34" s="34"/>
      <c r="AC34" s="56"/>
    </row>
    <row r="35" spans="1:30" s="57" customFormat="1" ht="31.5" customHeight="1" x14ac:dyDescent="0.25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3" t="s">
        <v>74</v>
      </c>
      <c r="S35" s="44" t="s">
        <v>9</v>
      </c>
      <c r="T35" s="58">
        <v>100</v>
      </c>
      <c r="U35" s="58">
        <v>100</v>
      </c>
      <c r="V35" s="58">
        <v>100</v>
      </c>
      <c r="W35" s="58">
        <v>100</v>
      </c>
      <c r="X35" s="58">
        <v>100</v>
      </c>
      <c r="Y35" s="58">
        <v>100</v>
      </c>
      <c r="Z35" s="59">
        <v>100</v>
      </c>
      <c r="AA35" s="141">
        <v>2023</v>
      </c>
      <c r="AB35" s="34"/>
      <c r="AC35" s="56"/>
    </row>
    <row r="36" spans="1:30" ht="48" customHeight="1" x14ac:dyDescent="0.25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37" t="s">
        <v>75</v>
      </c>
      <c r="S36" s="141" t="s">
        <v>52</v>
      </c>
      <c r="T36" s="47">
        <f t="shared" ref="T36:Y36" si="11">T117</f>
        <v>2400</v>
      </c>
      <c r="U36" s="47">
        <f t="shared" si="11"/>
        <v>2400</v>
      </c>
      <c r="V36" s="47">
        <f t="shared" si="11"/>
        <v>2400</v>
      </c>
      <c r="W36" s="47">
        <f t="shared" si="11"/>
        <v>2400</v>
      </c>
      <c r="X36" s="47">
        <f t="shared" si="11"/>
        <v>2400</v>
      </c>
      <c r="Y36" s="47">
        <f t="shared" si="11"/>
        <v>2400</v>
      </c>
      <c r="Z36" s="48">
        <f>SUM(T36:Y36)</f>
        <v>14400</v>
      </c>
      <c r="AA36" s="141">
        <v>2023</v>
      </c>
      <c r="AB36" s="34"/>
    </row>
    <row r="37" spans="1:30" ht="31.5" x14ac:dyDescent="0.25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37" t="s">
        <v>76</v>
      </c>
      <c r="S37" s="141" t="s">
        <v>39</v>
      </c>
      <c r="T37" s="47">
        <f t="shared" ref="T37:Y37" si="12">T58</f>
        <v>10</v>
      </c>
      <c r="U37" s="47">
        <f t="shared" si="12"/>
        <v>10</v>
      </c>
      <c r="V37" s="47">
        <f t="shared" si="12"/>
        <v>10</v>
      </c>
      <c r="W37" s="47">
        <f t="shared" si="12"/>
        <v>10</v>
      </c>
      <c r="X37" s="47">
        <f t="shared" si="12"/>
        <v>10</v>
      </c>
      <c r="Y37" s="47">
        <f t="shared" si="12"/>
        <v>10</v>
      </c>
      <c r="Z37" s="55">
        <v>10</v>
      </c>
      <c r="AA37" s="141">
        <v>2023</v>
      </c>
      <c r="AB37" s="34"/>
    </row>
    <row r="38" spans="1:30" ht="47.45" customHeight="1" x14ac:dyDescent="0.25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54" t="s">
        <v>77</v>
      </c>
      <c r="S38" s="141" t="s">
        <v>39</v>
      </c>
      <c r="T38" s="47">
        <f t="shared" ref="T38:Y38" si="13">T69</f>
        <v>20</v>
      </c>
      <c r="U38" s="2">
        <f t="shared" si="13"/>
        <v>20</v>
      </c>
      <c r="V38" s="2">
        <f t="shared" si="13"/>
        <v>20</v>
      </c>
      <c r="W38" s="2">
        <f t="shared" si="13"/>
        <v>20</v>
      </c>
      <c r="X38" s="2">
        <f t="shared" si="13"/>
        <v>20</v>
      </c>
      <c r="Y38" s="2">
        <f t="shared" si="13"/>
        <v>20</v>
      </c>
      <c r="Z38" s="55">
        <v>20</v>
      </c>
      <c r="AA38" s="141">
        <v>2023</v>
      </c>
      <c r="AB38" s="34"/>
    </row>
    <row r="39" spans="1:30" s="57" customFormat="1" ht="63" x14ac:dyDescent="0.25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54" t="s">
        <v>78</v>
      </c>
      <c r="S39" s="44" t="s">
        <v>39</v>
      </c>
      <c r="T39" s="47">
        <f>T79</f>
        <v>25</v>
      </c>
      <c r="U39" s="47">
        <f t="shared" ref="U39:Y39" si="14">U79</f>
        <v>54</v>
      </c>
      <c r="V39" s="47">
        <f t="shared" si="14"/>
        <v>54</v>
      </c>
      <c r="W39" s="47">
        <f t="shared" si="14"/>
        <v>54</v>
      </c>
      <c r="X39" s="47">
        <f t="shared" si="14"/>
        <v>54</v>
      </c>
      <c r="Y39" s="47">
        <f t="shared" si="14"/>
        <v>54</v>
      </c>
      <c r="Z39" s="55">
        <f>SUM(T39:Y39)</f>
        <v>295</v>
      </c>
      <c r="AA39" s="141">
        <v>2023</v>
      </c>
      <c r="AB39" s="121"/>
      <c r="AC39" s="56"/>
    </row>
    <row r="40" spans="1:30" s="57" customFormat="1" ht="63" x14ac:dyDescent="0.25">
      <c r="A40" s="60"/>
      <c r="B40" s="60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1" t="s">
        <v>79</v>
      </c>
      <c r="S40" s="62" t="s">
        <v>42</v>
      </c>
      <c r="T40" s="63">
        <v>1</v>
      </c>
      <c r="U40" s="63">
        <v>1</v>
      </c>
      <c r="V40" s="63">
        <v>1</v>
      </c>
      <c r="W40" s="63">
        <v>1</v>
      </c>
      <c r="X40" s="63">
        <v>1</v>
      </c>
      <c r="Y40" s="63">
        <v>0</v>
      </c>
      <c r="Z40" s="64">
        <v>1</v>
      </c>
      <c r="AA40" s="65">
        <v>2022</v>
      </c>
      <c r="AB40" s="34"/>
      <c r="AC40" s="56"/>
    </row>
    <row r="41" spans="1:30" ht="31.5" x14ac:dyDescent="0.25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3" t="s">
        <v>80</v>
      </c>
      <c r="S41" s="44" t="s">
        <v>39</v>
      </c>
      <c r="T41" s="47">
        <v>5</v>
      </c>
      <c r="U41" s="2">
        <v>6</v>
      </c>
      <c r="V41" s="2">
        <v>6</v>
      </c>
      <c r="W41" s="2">
        <v>6</v>
      </c>
      <c r="X41" s="2">
        <v>6</v>
      </c>
      <c r="Y41" s="2">
        <v>0</v>
      </c>
      <c r="Z41" s="48">
        <f>SUM(T41:Y41)</f>
        <v>29</v>
      </c>
      <c r="AA41" s="141">
        <v>2022</v>
      </c>
      <c r="AB41" s="132"/>
      <c r="AC41" s="112"/>
      <c r="AD41" s="8"/>
    </row>
    <row r="42" spans="1:30" x14ac:dyDescent="0.2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154" t="s">
        <v>81</v>
      </c>
      <c r="S42" s="62" t="s">
        <v>0</v>
      </c>
      <c r="T42" s="66">
        <f t="shared" ref="T42:Y42" si="15">T43+T44+T45+T46</f>
        <v>85389.599999999991</v>
      </c>
      <c r="U42" s="66">
        <f t="shared" si="15"/>
        <v>0</v>
      </c>
      <c r="V42" s="66">
        <f t="shared" si="15"/>
        <v>0</v>
      </c>
      <c r="W42" s="66">
        <f t="shared" si="15"/>
        <v>0</v>
      </c>
      <c r="X42" s="66">
        <f t="shared" si="15"/>
        <v>0</v>
      </c>
      <c r="Y42" s="66">
        <f t="shared" si="15"/>
        <v>0</v>
      </c>
      <c r="Z42" s="66">
        <f>SUM(T42:Y42)</f>
        <v>85389.599999999991</v>
      </c>
      <c r="AA42" s="65">
        <v>2022</v>
      </c>
      <c r="AB42" s="136"/>
      <c r="AC42" s="67"/>
      <c r="AD42" s="8"/>
    </row>
    <row r="43" spans="1:30" ht="16.899999999999999" hidden="1" customHeight="1" x14ac:dyDescent="0.25">
      <c r="A43" s="60" t="s">
        <v>19</v>
      </c>
      <c r="B43" s="60" t="s">
        <v>20</v>
      </c>
      <c r="C43" s="60" t="s">
        <v>21</v>
      </c>
      <c r="D43" s="60" t="s">
        <v>19</v>
      </c>
      <c r="E43" s="60" t="s">
        <v>22</v>
      </c>
      <c r="F43" s="60" t="s">
        <v>19</v>
      </c>
      <c r="G43" s="60" t="s">
        <v>23</v>
      </c>
      <c r="H43" s="60" t="s">
        <v>20</v>
      </c>
      <c r="I43" s="60" t="s">
        <v>25</v>
      </c>
      <c r="J43" s="60" t="s">
        <v>19</v>
      </c>
      <c r="K43" s="60" t="s">
        <v>19</v>
      </c>
      <c r="L43" s="60" t="s">
        <v>20</v>
      </c>
      <c r="M43" s="60" t="s">
        <v>45</v>
      </c>
      <c r="N43" s="60" t="s">
        <v>22</v>
      </c>
      <c r="O43" s="60" t="s">
        <v>22</v>
      </c>
      <c r="P43" s="60" t="s">
        <v>22</v>
      </c>
      <c r="Q43" s="60" t="s">
        <v>46</v>
      </c>
      <c r="R43" s="156"/>
      <c r="S43" s="62" t="s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66">
        <f>SUM(T43:Y43)</f>
        <v>0</v>
      </c>
      <c r="AA43" s="65">
        <v>2022</v>
      </c>
      <c r="AC43" s="67"/>
      <c r="AD43" s="8"/>
    </row>
    <row r="44" spans="1:30" ht="16.899999999999999" hidden="1" customHeight="1" x14ac:dyDescent="0.25">
      <c r="A44" s="60" t="s">
        <v>19</v>
      </c>
      <c r="B44" s="60" t="s">
        <v>20</v>
      </c>
      <c r="C44" s="60" t="s">
        <v>21</v>
      </c>
      <c r="D44" s="60" t="s">
        <v>19</v>
      </c>
      <c r="E44" s="60" t="s">
        <v>22</v>
      </c>
      <c r="F44" s="60" t="s">
        <v>19</v>
      </c>
      <c r="G44" s="60" t="s">
        <v>23</v>
      </c>
      <c r="H44" s="60" t="s">
        <v>20</v>
      </c>
      <c r="I44" s="60" t="s">
        <v>25</v>
      </c>
      <c r="J44" s="60" t="s">
        <v>19</v>
      </c>
      <c r="K44" s="60" t="s">
        <v>19</v>
      </c>
      <c r="L44" s="60" t="s">
        <v>20</v>
      </c>
      <c r="M44" s="60" t="s">
        <v>45</v>
      </c>
      <c r="N44" s="60" t="s">
        <v>22</v>
      </c>
      <c r="O44" s="60" t="s">
        <v>22</v>
      </c>
      <c r="P44" s="60" t="s">
        <v>22</v>
      </c>
      <c r="Q44" s="60" t="s">
        <v>46</v>
      </c>
      <c r="R44" s="156"/>
      <c r="S44" s="62" t="s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66">
        <f>SUM(T44:Y44)</f>
        <v>0</v>
      </c>
      <c r="AA44" s="65">
        <v>2022</v>
      </c>
      <c r="AC44" s="67"/>
      <c r="AD44" s="8"/>
    </row>
    <row r="45" spans="1:30" ht="16.899999999999999" customHeight="1" x14ac:dyDescent="0.25">
      <c r="A45" s="60" t="s">
        <v>19</v>
      </c>
      <c r="B45" s="60" t="s">
        <v>20</v>
      </c>
      <c r="C45" s="60" t="s">
        <v>21</v>
      </c>
      <c r="D45" s="60" t="s">
        <v>19</v>
      </c>
      <c r="E45" s="60" t="s">
        <v>22</v>
      </c>
      <c r="F45" s="60" t="s">
        <v>19</v>
      </c>
      <c r="G45" s="60" t="s">
        <v>23</v>
      </c>
      <c r="H45" s="60" t="s">
        <v>20</v>
      </c>
      <c r="I45" s="60" t="s">
        <v>25</v>
      </c>
      <c r="J45" s="60" t="s">
        <v>19</v>
      </c>
      <c r="K45" s="60" t="s">
        <v>19</v>
      </c>
      <c r="L45" s="60" t="s">
        <v>20</v>
      </c>
      <c r="M45" s="60" t="s">
        <v>41</v>
      </c>
      <c r="N45" s="60" t="s">
        <v>22</v>
      </c>
      <c r="O45" s="60" t="s">
        <v>22</v>
      </c>
      <c r="P45" s="60" t="s">
        <v>22</v>
      </c>
      <c r="Q45" s="60" t="s">
        <v>19</v>
      </c>
      <c r="R45" s="156"/>
      <c r="S45" s="62" t="s">
        <v>0</v>
      </c>
      <c r="T45" s="1">
        <f>80246+3777-348.6</f>
        <v>83674.399999999994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66">
        <f>SUM(T45:Y45)</f>
        <v>83674.399999999994</v>
      </c>
      <c r="AA45" s="65">
        <v>2022</v>
      </c>
      <c r="AB45" s="134"/>
      <c r="AC45" s="112"/>
      <c r="AD45" s="112"/>
    </row>
    <row r="46" spans="1:30" ht="16.899999999999999" customHeight="1" x14ac:dyDescent="0.25">
      <c r="A46" s="60" t="s">
        <v>19</v>
      </c>
      <c r="B46" s="60" t="s">
        <v>20</v>
      </c>
      <c r="C46" s="60" t="s">
        <v>21</v>
      </c>
      <c r="D46" s="60" t="s">
        <v>19</v>
      </c>
      <c r="E46" s="60" t="s">
        <v>22</v>
      </c>
      <c r="F46" s="60" t="s">
        <v>19</v>
      </c>
      <c r="G46" s="60" t="s">
        <v>23</v>
      </c>
      <c r="H46" s="60" t="s">
        <v>20</v>
      </c>
      <c r="I46" s="60" t="s">
        <v>25</v>
      </c>
      <c r="J46" s="60" t="s">
        <v>19</v>
      </c>
      <c r="K46" s="60" t="s">
        <v>19</v>
      </c>
      <c r="L46" s="60" t="s">
        <v>20</v>
      </c>
      <c r="M46" s="60" t="s">
        <v>19</v>
      </c>
      <c r="N46" s="60" t="s">
        <v>19</v>
      </c>
      <c r="O46" s="60" t="s">
        <v>19</v>
      </c>
      <c r="P46" s="60" t="s">
        <v>19</v>
      </c>
      <c r="Q46" s="60" t="s">
        <v>19</v>
      </c>
      <c r="R46" s="155"/>
      <c r="S46" s="62" t="s">
        <v>0</v>
      </c>
      <c r="T46" s="1">
        <f>2298.3-43.1-12-538+10</f>
        <v>1715.2000000000003</v>
      </c>
      <c r="U46" s="1">
        <v>0</v>
      </c>
      <c r="V46" s="1">
        <v>0</v>
      </c>
      <c r="W46" s="1">
        <v>0</v>
      </c>
      <c r="X46" s="1">
        <v>0</v>
      </c>
      <c r="Y46" s="1">
        <v>0</v>
      </c>
      <c r="Z46" s="66">
        <f>T46+U46+V46+W46+X46+Y46</f>
        <v>1715.2000000000003</v>
      </c>
      <c r="AA46" s="65">
        <v>2022</v>
      </c>
      <c r="AB46" s="134"/>
      <c r="AC46" s="114"/>
      <c r="AD46" s="114"/>
    </row>
    <row r="47" spans="1:30" s="79" customFormat="1" ht="47.25" x14ac:dyDescent="0.25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68" t="s">
        <v>82</v>
      </c>
      <c r="S47" s="69" t="s">
        <v>39</v>
      </c>
      <c r="T47" s="2">
        <v>5</v>
      </c>
      <c r="U47" s="47">
        <v>0</v>
      </c>
      <c r="V47" s="47">
        <v>0</v>
      </c>
      <c r="W47" s="47">
        <v>0</v>
      </c>
      <c r="X47" s="47">
        <v>0</v>
      </c>
      <c r="Y47" s="47">
        <v>0</v>
      </c>
      <c r="Z47" s="55">
        <f>T47</f>
        <v>5</v>
      </c>
      <c r="AA47" s="80">
        <v>2018</v>
      </c>
      <c r="AB47" s="34"/>
      <c r="AC47" s="105"/>
      <c r="AD47" s="105"/>
    </row>
    <row r="48" spans="1:30" s="79" customFormat="1" ht="32.450000000000003" customHeight="1" x14ac:dyDescent="0.25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68" t="s">
        <v>83</v>
      </c>
      <c r="S48" s="69" t="s">
        <v>56</v>
      </c>
      <c r="T48" s="3">
        <v>89.6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6">
        <f>T48</f>
        <v>89.6</v>
      </c>
      <c r="AA48" s="80">
        <v>2018</v>
      </c>
      <c r="AB48" s="34"/>
      <c r="AC48" s="105"/>
      <c r="AD48" s="105"/>
    </row>
    <row r="49" spans="1:33" ht="47.25" x14ac:dyDescent="0.2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144" t="s">
        <v>84</v>
      </c>
      <c r="S49" s="62" t="s">
        <v>42</v>
      </c>
      <c r="T49" s="63">
        <v>0</v>
      </c>
      <c r="U49" s="63">
        <v>1</v>
      </c>
      <c r="V49" s="63">
        <v>1</v>
      </c>
      <c r="W49" s="63">
        <v>1</v>
      </c>
      <c r="X49" s="63">
        <v>1</v>
      </c>
      <c r="Y49" s="63">
        <v>0</v>
      </c>
      <c r="Z49" s="64">
        <v>1</v>
      </c>
      <c r="AA49" s="65">
        <v>2022</v>
      </c>
      <c r="AB49" s="34"/>
      <c r="AC49" s="114"/>
      <c r="AD49" s="114"/>
    </row>
    <row r="50" spans="1:33" s="57" customFormat="1" ht="31.5" x14ac:dyDescent="0.25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3" t="s">
        <v>85</v>
      </c>
      <c r="S50" s="58" t="s">
        <v>39</v>
      </c>
      <c r="T50" s="47">
        <v>0</v>
      </c>
      <c r="U50" s="47">
        <v>1</v>
      </c>
      <c r="V50" s="47">
        <v>1</v>
      </c>
      <c r="W50" s="47">
        <v>1</v>
      </c>
      <c r="X50" s="47">
        <v>1</v>
      </c>
      <c r="Y50" s="47">
        <v>0</v>
      </c>
      <c r="Z50" s="48">
        <f>T50+U50+V50+W50+X50</f>
        <v>4</v>
      </c>
      <c r="AA50" s="44">
        <v>2022</v>
      </c>
      <c r="AB50" s="34"/>
      <c r="AC50" s="56"/>
    </row>
    <row r="51" spans="1:33" ht="24.6" hidden="1" customHeight="1" x14ac:dyDescent="0.2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157" t="s">
        <v>86</v>
      </c>
      <c r="S51" s="70" t="s">
        <v>0</v>
      </c>
      <c r="T51" s="1"/>
      <c r="U51" s="1">
        <f>U53</f>
        <v>0</v>
      </c>
      <c r="V51" s="1">
        <f>V53</f>
        <v>0</v>
      </c>
      <c r="W51" s="1">
        <f>W53</f>
        <v>0</v>
      </c>
      <c r="X51" s="1">
        <f>X53</f>
        <v>0</v>
      </c>
      <c r="Y51" s="1">
        <f>Y53</f>
        <v>0</v>
      </c>
      <c r="Z51" s="66">
        <f>T51+U51+V51+W51+X51+Y51</f>
        <v>0</v>
      </c>
      <c r="AA51" s="65">
        <v>2018</v>
      </c>
    </row>
    <row r="52" spans="1:33" ht="22.15" hidden="1" customHeight="1" x14ac:dyDescent="0.25">
      <c r="A52" s="60" t="s">
        <v>19</v>
      </c>
      <c r="B52" s="60" t="s">
        <v>19</v>
      </c>
      <c r="C52" s="60" t="s">
        <v>24</v>
      </c>
      <c r="D52" s="60" t="s">
        <v>19</v>
      </c>
      <c r="E52" s="60" t="s">
        <v>22</v>
      </c>
      <c r="F52" s="60" t="s">
        <v>19</v>
      </c>
      <c r="G52" s="60" t="s">
        <v>23</v>
      </c>
      <c r="H52" s="60" t="s">
        <v>20</v>
      </c>
      <c r="I52" s="60" t="s">
        <v>25</v>
      </c>
      <c r="J52" s="60" t="s">
        <v>19</v>
      </c>
      <c r="K52" s="60" t="s">
        <v>19</v>
      </c>
      <c r="L52" s="60" t="s">
        <v>20</v>
      </c>
      <c r="M52" s="60" t="s">
        <v>19</v>
      </c>
      <c r="N52" s="60" t="s">
        <v>19</v>
      </c>
      <c r="O52" s="60" t="s">
        <v>19</v>
      </c>
      <c r="P52" s="60" t="s">
        <v>19</v>
      </c>
      <c r="Q52" s="60" t="s">
        <v>19</v>
      </c>
      <c r="R52" s="158"/>
      <c r="S52" s="62" t="s">
        <v>0</v>
      </c>
      <c r="T52" s="1"/>
      <c r="U52" s="1">
        <v>0</v>
      </c>
      <c r="V52" s="1">
        <v>0</v>
      </c>
      <c r="W52" s="1">
        <v>0</v>
      </c>
      <c r="X52" s="1">
        <v>0</v>
      </c>
      <c r="Y52" s="1">
        <v>0</v>
      </c>
      <c r="Z52" s="66">
        <f>T52+U52+V52+W52+X52+Y52</f>
        <v>0</v>
      </c>
      <c r="AA52" s="65">
        <v>2018</v>
      </c>
    </row>
    <row r="53" spans="1:33" ht="20.45" hidden="1" customHeight="1" x14ac:dyDescent="0.25">
      <c r="A53" s="60" t="s">
        <v>19</v>
      </c>
      <c r="B53" s="60" t="s">
        <v>19</v>
      </c>
      <c r="C53" s="60" t="s">
        <v>24</v>
      </c>
      <c r="D53" s="60" t="s">
        <v>19</v>
      </c>
      <c r="E53" s="60" t="s">
        <v>22</v>
      </c>
      <c r="F53" s="60" t="s">
        <v>19</v>
      </c>
      <c r="G53" s="60" t="s">
        <v>23</v>
      </c>
      <c r="H53" s="60" t="s">
        <v>20</v>
      </c>
      <c r="I53" s="60" t="s">
        <v>25</v>
      </c>
      <c r="J53" s="60" t="s">
        <v>19</v>
      </c>
      <c r="K53" s="60" t="s">
        <v>19</v>
      </c>
      <c r="L53" s="60" t="s">
        <v>20</v>
      </c>
      <c r="M53" s="60" t="s">
        <v>20</v>
      </c>
      <c r="N53" s="60" t="s">
        <v>19</v>
      </c>
      <c r="O53" s="60" t="s">
        <v>24</v>
      </c>
      <c r="P53" s="60" t="s">
        <v>20</v>
      </c>
      <c r="Q53" s="60" t="s">
        <v>46</v>
      </c>
      <c r="R53" s="158"/>
      <c r="S53" s="70" t="s">
        <v>0</v>
      </c>
      <c r="T53" s="1"/>
      <c r="U53" s="1">
        <v>0</v>
      </c>
      <c r="V53" s="1">
        <v>0</v>
      </c>
      <c r="W53" s="1">
        <v>0</v>
      </c>
      <c r="X53" s="1">
        <v>0</v>
      </c>
      <c r="Y53" s="1">
        <v>0</v>
      </c>
      <c r="Z53" s="66">
        <f>T53+U53+V53+W53+X53+Y53</f>
        <v>0</v>
      </c>
      <c r="AA53" s="65">
        <v>2018</v>
      </c>
    </row>
    <row r="54" spans="1:33" ht="21" hidden="1" customHeight="1" x14ac:dyDescent="0.25">
      <c r="A54" s="60" t="s">
        <v>19</v>
      </c>
      <c r="B54" s="60" t="s">
        <v>19</v>
      </c>
      <c r="C54" s="60" t="s">
        <v>24</v>
      </c>
      <c r="D54" s="60" t="s">
        <v>19</v>
      </c>
      <c r="E54" s="60" t="s">
        <v>22</v>
      </c>
      <c r="F54" s="60" t="s">
        <v>19</v>
      </c>
      <c r="G54" s="60" t="s">
        <v>23</v>
      </c>
      <c r="H54" s="60" t="s">
        <v>20</v>
      </c>
      <c r="I54" s="60" t="s">
        <v>25</v>
      </c>
      <c r="J54" s="60" t="s">
        <v>19</v>
      </c>
      <c r="K54" s="60" t="s">
        <v>19</v>
      </c>
      <c r="L54" s="60" t="s">
        <v>20</v>
      </c>
      <c r="M54" s="60" t="s">
        <v>38</v>
      </c>
      <c r="N54" s="60" t="s">
        <v>19</v>
      </c>
      <c r="O54" s="60" t="s">
        <v>24</v>
      </c>
      <c r="P54" s="60" t="s">
        <v>20</v>
      </c>
      <c r="Q54" s="60" t="s">
        <v>48</v>
      </c>
      <c r="R54" s="159"/>
      <c r="S54" s="70" t="s">
        <v>0</v>
      </c>
      <c r="T54" s="1"/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66">
        <f>T54+U54+V54+W54+X54+Y54</f>
        <v>0</v>
      </c>
      <c r="AA54" s="64">
        <v>2018</v>
      </c>
    </row>
    <row r="55" spans="1:33" ht="36" hidden="1" customHeight="1" x14ac:dyDescent="0.25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3" t="s">
        <v>87</v>
      </c>
      <c r="S55" s="44" t="s">
        <v>52</v>
      </c>
      <c r="T55" s="47"/>
      <c r="U55" s="47">
        <v>0</v>
      </c>
      <c r="V55" s="47">
        <v>0</v>
      </c>
      <c r="W55" s="47">
        <v>0</v>
      </c>
      <c r="X55" s="47">
        <v>0</v>
      </c>
      <c r="Y55" s="47">
        <v>0</v>
      </c>
      <c r="Z55" s="55"/>
      <c r="AA55" s="2">
        <v>2018</v>
      </c>
      <c r="AC55" s="114"/>
      <c r="AD55" s="114"/>
    </row>
    <row r="56" spans="1:33" ht="41.45" hidden="1" customHeight="1" x14ac:dyDescent="0.25">
      <c r="A56" s="3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71" t="s">
        <v>88</v>
      </c>
      <c r="S56" s="72" t="s">
        <v>9</v>
      </c>
      <c r="T56" s="73">
        <v>100</v>
      </c>
      <c r="U56" s="73">
        <v>0</v>
      </c>
      <c r="V56" s="73">
        <v>0</v>
      </c>
      <c r="W56" s="73">
        <v>0</v>
      </c>
      <c r="X56" s="73">
        <v>0</v>
      </c>
      <c r="Y56" s="73">
        <v>0</v>
      </c>
      <c r="Z56" s="74">
        <v>100</v>
      </c>
      <c r="AA56" s="23">
        <v>2023</v>
      </c>
      <c r="AB56" s="126"/>
      <c r="AC56" s="112"/>
    </row>
    <row r="57" spans="1:33" ht="34.9" customHeight="1" x14ac:dyDescent="0.25">
      <c r="A57" s="60"/>
      <c r="B57" s="60"/>
      <c r="C57" s="60"/>
      <c r="D57" s="60" t="s">
        <v>19</v>
      </c>
      <c r="E57" s="60" t="s">
        <v>22</v>
      </c>
      <c r="F57" s="60" t="s">
        <v>19</v>
      </c>
      <c r="G57" s="60" t="s">
        <v>23</v>
      </c>
      <c r="H57" s="60" t="s">
        <v>20</v>
      </c>
      <c r="I57" s="60" t="s">
        <v>25</v>
      </c>
      <c r="J57" s="60" t="s">
        <v>19</v>
      </c>
      <c r="K57" s="60" t="s">
        <v>19</v>
      </c>
      <c r="L57" s="60" t="s">
        <v>20</v>
      </c>
      <c r="M57" s="60" t="s">
        <v>19</v>
      </c>
      <c r="N57" s="60" t="s">
        <v>19</v>
      </c>
      <c r="O57" s="60" t="s">
        <v>19</v>
      </c>
      <c r="P57" s="60" t="s">
        <v>19</v>
      </c>
      <c r="Q57" s="60" t="s">
        <v>19</v>
      </c>
      <c r="R57" s="75" t="s">
        <v>89</v>
      </c>
      <c r="S57" s="65" t="s">
        <v>0</v>
      </c>
      <c r="T57" s="66">
        <f t="shared" ref="T57:Y57" si="16">T59+T61+T66+T63</f>
        <v>5077.4000000000005</v>
      </c>
      <c r="U57" s="66">
        <f t="shared" si="16"/>
        <v>3500</v>
      </c>
      <c r="V57" s="66">
        <f t="shared" si="16"/>
        <v>3500</v>
      </c>
      <c r="W57" s="66">
        <f t="shared" si="16"/>
        <v>3500</v>
      </c>
      <c r="X57" s="66">
        <f t="shared" si="16"/>
        <v>3500</v>
      </c>
      <c r="Y57" s="66">
        <f t="shared" si="16"/>
        <v>3500</v>
      </c>
      <c r="Z57" s="66">
        <f>T57+U57+V57+W57+X57+Y57</f>
        <v>22577.4</v>
      </c>
      <c r="AA57" s="65">
        <v>2023</v>
      </c>
      <c r="AB57" s="131"/>
    </row>
    <row r="58" spans="1:33" ht="31.5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68" t="s">
        <v>90</v>
      </c>
      <c r="S58" s="141" t="s">
        <v>39</v>
      </c>
      <c r="T58" s="2">
        <f t="shared" ref="T58:Y58" si="17">T60+T62+T64+T67</f>
        <v>10</v>
      </c>
      <c r="U58" s="2">
        <f t="shared" si="17"/>
        <v>10</v>
      </c>
      <c r="V58" s="2">
        <f t="shared" si="17"/>
        <v>10</v>
      </c>
      <c r="W58" s="2">
        <f t="shared" si="17"/>
        <v>10</v>
      </c>
      <c r="X58" s="2">
        <f t="shared" si="17"/>
        <v>10</v>
      </c>
      <c r="Y58" s="2">
        <f t="shared" si="17"/>
        <v>10</v>
      </c>
      <c r="Z58" s="48">
        <v>10</v>
      </c>
      <c r="AA58" s="44">
        <v>2023</v>
      </c>
      <c r="AB58" s="137"/>
      <c r="AC58" s="115"/>
      <c r="AD58" s="127"/>
      <c r="AE58" s="116"/>
      <c r="AF58" s="127"/>
      <c r="AG58" s="116"/>
    </row>
    <row r="59" spans="1:33" s="79" customFormat="1" ht="31.5" x14ac:dyDescent="0.25">
      <c r="A59" s="60" t="s">
        <v>19</v>
      </c>
      <c r="B59" s="60" t="s">
        <v>19</v>
      </c>
      <c r="C59" s="60" t="s">
        <v>23</v>
      </c>
      <c r="D59" s="60" t="s">
        <v>19</v>
      </c>
      <c r="E59" s="60" t="s">
        <v>22</v>
      </c>
      <c r="F59" s="60" t="s">
        <v>19</v>
      </c>
      <c r="G59" s="60" t="s">
        <v>23</v>
      </c>
      <c r="H59" s="60" t="s">
        <v>20</v>
      </c>
      <c r="I59" s="60" t="s">
        <v>25</v>
      </c>
      <c r="J59" s="60" t="s">
        <v>19</v>
      </c>
      <c r="K59" s="60" t="s">
        <v>19</v>
      </c>
      <c r="L59" s="60" t="s">
        <v>20</v>
      </c>
      <c r="M59" s="60" t="s">
        <v>19</v>
      </c>
      <c r="N59" s="60" t="s">
        <v>19</v>
      </c>
      <c r="O59" s="60" t="s">
        <v>19</v>
      </c>
      <c r="P59" s="60" t="s">
        <v>19</v>
      </c>
      <c r="Q59" s="60" t="s">
        <v>19</v>
      </c>
      <c r="R59" s="76" t="s">
        <v>91</v>
      </c>
      <c r="S59" s="62" t="s">
        <v>0</v>
      </c>
      <c r="T59" s="1">
        <f>1417.5-141.8-26.5</f>
        <v>1249.2</v>
      </c>
      <c r="U59" s="1">
        <v>1000</v>
      </c>
      <c r="V59" s="1">
        <v>1000</v>
      </c>
      <c r="W59" s="1">
        <v>1000</v>
      </c>
      <c r="X59" s="1">
        <v>1000</v>
      </c>
      <c r="Y59" s="1">
        <v>1000</v>
      </c>
      <c r="Z59" s="66">
        <f>T59+U59+V59+W59+X59+Y59</f>
        <v>6249.2</v>
      </c>
      <c r="AA59" s="65">
        <v>2023</v>
      </c>
      <c r="AB59" s="129"/>
      <c r="AC59" s="78"/>
      <c r="AD59" s="78"/>
    </row>
    <row r="60" spans="1:33" s="57" customFormat="1" ht="47.25" x14ac:dyDescent="0.25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54" t="s">
        <v>92</v>
      </c>
      <c r="S60" s="44" t="s">
        <v>39</v>
      </c>
      <c r="T60" s="2">
        <v>3</v>
      </c>
      <c r="U60" s="2">
        <v>3</v>
      </c>
      <c r="V60" s="2">
        <v>3</v>
      </c>
      <c r="W60" s="2">
        <v>3</v>
      </c>
      <c r="X60" s="2">
        <v>3</v>
      </c>
      <c r="Y60" s="2">
        <v>3</v>
      </c>
      <c r="Z60" s="48">
        <v>3</v>
      </c>
      <c r="AA60" s="44">
        <v>2023</v>
      </c>
      <c r="AB60" s="137"/>
      <c r="AC60" s="115"/>
      <c r="AD60" s="115"/>
    </row>
    <row r="61" spans="1:33" s="79" customFormat="1" ht="31.5" x14ac:dyDescent="0.25">
      <c r="A61" s="60" t="s">
        <v>19</v>
      </c>
      <c r="B61" s="60" t="s">
        <v>19</v>
      </c>
      <c r="C61" s="60" t="s">
        <v>25</v>
      </c>
      <c r="D61" s="60" t="s">
        <v>19</v>
      </c>
      <c r="E61" s="60" t="s">
        <v>22</v>
      </c>
      <c r="F61" s="60" t="s">
        <v>19</v>
      </c>
      <c r="G61" s="60" t="s">
        <v>23</v>
      </c>
      <c r="H61" s="60" t="s">
        <v>20</v>
      </c>
      <c r="I61" s="60" t="s">
        <v>25</v>
      </c>
      <c r="J61" s="60" t="s">
        <v>19</v>
      </c>
      <c r="K61" s="60" t="s">
        <v>19</v>
      </c>
      <c r="L61" s="60" t="s">
        <v>20</v>
      </c>
      <c r="M61" s="60" t="s">
        <v>19</v>
      </c>
      <c r="N61" s="60" t="s">
        <v>19</v>
      </c>
      <c r="O61" s="60" t="s">
        <v>19</v>
      </c>
      <c r="P61" s="60" t="s">
        <v>19</v>
      </c>
      <c r="Q61" s="60" t="s">
        <v>19</v>
      </c>
      <c r="R61" s="76" t="s">
        <v>93</v>
      </c>
      <c r="S61" s="62" t="s">
        <v>0</v>
      </c>
      <c r="T61" s="1">
        <f>1115-77.4</f>
        <v>1037.5999999999999</v>
      </c>
      <c r="U61" s="1">
        <v>1100</v>
      </c>
      <c r="V61" s="1">
        <v>1100</v>
      </c>
      <c r="W61" s="1">
        <v>1100</v>
      </c>
      <c r="X61" s="1">
        <v>1100</v>
      </c>
      <c r="Y61" s="1">
        <v>1100</v>
      </c>
      <c r="Z61" s="66">
        <f>T61+U61+V61+W61+X61+Y61</f>
        <v>6537.6</v>
      </c>
      <c r="AA61" s="65">
        <v>2023</v>
      </c>
      <c r="AB61" s="34"/>
      <c r="AC61" s="78"/>
      <c r="AD61" s="78"/>
    </row>
    <row r="62" spans="1:33" s="57" customFormat="1" ht="47.25" x14ac:dyDescent="0.25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54" t="s">
        <v>94</v>
      </c>
      <c r="S62" s="44" t="s">
        <v>39</v>
      </c>
      <c r="T62" s="47">
        <v>4</v>
      </c>
      <c r="U62" s="47">
        <v>4</v>
      </c>
      <c r="V62" s="47">
        <v>4</v>
      </c>
      <c r="W62" s="47">
        <v>4</v>
      </c>
      <c r="X62" s="47">
        <v>4</v>
      </c>
      <c r="Y62" s="47">
        <v>4</v>
      </c>
      <c r="Z62" s="55">
        <v>4</v>
      </c>
      <c r="AA62" s="44">
        <v>2023</v>
      </c>
      <c r="AB62" s="138"/>
      <c r="AC62" s="123"/>
      <c r="AD62" s="117"/>
    </row>
    <row r="63" spans="1:33" s="79" customFormat="1" ht="31.5" x14ac:dyDescent="0.25">
      <c r="A63" s="60" t="s">
        <v>19</v>
      </c>
      <c r="B63" s="60" t="s">
        <v>19</v>
      </c>
      <c r="C63" s="60" t="s">
        <v>22</v>
      </c>
      <c r="D63" s="60" t="s">
        <v>19</v>
      </c>
      <c r="E63" s="60" t="s">
        <v>22</v>
      </c>
      <c r="F63" s="60" t="s">
        <v>19</v>
      </c>
      <c r="G63" s="60" t="s">
        <v>23</v>
      </c>
      <c r="H63" s="60" t="s">
        <v>20</v>
      </c>
      <c r="I63" s="60" t="s">
        <v>25</v>
      </c>
      <c r="J63" s="60" t="s">
        <v>19</v>
      </c>
      <c r="K63" s="60" t="s">
        <v>19</v>
      </c>
      <c r="L63" s="60" t="s">
        <v>20</v>
      </c>
      <c r="M63" s="60" t="s">
        <v>19</v>
      </c>
      <c r="N63" s="60" t="s">
        <v>19</v>
      </c>
      <c r="O63" s="60" t="s">
        <v>19</v>
      </c>
      <c r="P63" s="60" t="s">
        <v>19</v>
      </c>
      <c r="Q63" s="60" t="s">
        <v>19</v>
      </c>
      <c r="R63" s="76" t="s">
        <v>93</v>
      </c>
      <c r="S63" s="62" t="s">
        <v>0</v>
      </c>
      <c r="T63" s="1">
        <f>962.3-96.3-88.8</f>
        <v>777.2</v>
      </c>
      <c r="U63" s="1">
        <v>800</v>
      </c>
      <c r="V63" s="1">
        <v>800</v>
      </c>
      <c r="W63" s="1">
        <v>800</v>
      </c>
      <c r="X63" s="1">
        <v>800</v>
      </c>
      <c r="Y63" s="1">
        <v>800</v>
      </c>
      <c r="Z63" s="66">
        <f>T63+U63+V63+W63+X63+Y63</f>
        <v>4777.2</v>
      </c>
      <c r="AA63" s="65">
        <v>2023</v>
      </c>
      <c r="AB63" s="131"/>
    </row>
    <row r="64" spans="1:33" s="79" customFormat="1" ht="48" customHeight="1" x14ac:dyDescent="0.25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54" t="s">
        <v>95</v>
      </c>
      <c r="S64" s="44" t="s">
        <v>39</v>
      </c>
      <c r="T64" s="47">
        <v>2</v>
      </c>
      <c r="U64" s="47">
        <v>2</v>
      </c>
      <c r="V64" s="47">
        <v>2</v>
      </c>
      <c r="W64" s="47">
        <v>2</v>
      </c>
      <c r="X64" s="47">
        <v>2</v>
      </c>
      <c r="Y64" s="47">
        <v>2</v>
      </c>
      <c r="Z64" s="55">
        <v>2</v>
      </c>
      <c r="AA64" s="141">
        <v>2023</v>
      </c>
      <c r="AB64" s="34"/>
    </row>
    <row r="65" spans="1:33" s="57" customFormat="1" ht="47.25" hidden="1" customHeight="1" x14ac:dyDescent="0.25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71" t="s">
        <v>96</v>
      </c>
      <c r="S65" s="72" t="s">
        <v>8</v>
      </c>
      <c r="T65" s="73">
        <v>0</v>
      </c>
      <c r="U65" s="73">
        <v>0</v>
      </c>
      <c r="V65" s="73">
        <v>0</v>
      </c>
      <c r="W65" s="73">
        <v>0</v>
      </c>
      <c r="X65" s="73">
        <v>0</v>
      </c>
      <c r="Y65" s="73">
        <v>0</v>
      </c>
      <c r="Z65" s="74">
        <f>T65+U65+V65+W65+X65+Y65</f>
        <v>0</v>
      </c>
      <c r="AA65" s="23">
        <v>2023</v>
      </c>
      <c r="AB65" s="138"/>
      <c r="AC65" s="112"/>
      <c r="AD65" s="115"/>
    </row>
    <row r="66" spans="1:33" s="79" customFormat="1" ht="31.5" x14ac:dyDescent="0.25">
      <c r="A66" s="60" t="s">
        <v>19</v>
      </c>
      <c r="B66" s="60" t="s">
        <v>19</v>
      </c>
      <c r="C66" s="60" t="s">
        <v>26</v>
      </c>
      <c r="D66" s="60" t="s">
        <v>19</v>
      </c>
      <c r="E66" s="60" t="s">
        <v>22</v>
      </c>
      <c r="F66" s="60" t="s">
        <v>19</v>
      </c>
      <c r="G66" s="60" t="s">
        <v>23</v>
      </c>
      <c r="H66" s="60" t="s">
        <v>20</v>
      </c>
      <c r="I66" s="60" t="s">
        <v>25</v>
      </c>
      <c r="J66" s="60" t="s">
        <v>19</v>
      </c>
      <c r="K66" s="60" t="s">
        <v>19</v>
      </c>
      <c r="L66" s="60" t="s">
        <v>20</v>
      </c>
      <c r="M66" s="60" t="s">
        <v>19</v>
      </c>
      <c r="N66" s="60" t="s">
        <v>19</v>
      </c>
      <c r="O66" s="60" t="s">
        <v>19</v>
      </c>
      <c r="P66" s="60" t="s">
        <v>19</v>
      </c>
      <c r="Q66" s="60" t="s">
        <v>19</v>
      </c>
      <c r="R66" s="76" t="s">
        <v>97</v>
      </c>
      <c r="S66" s="62" t="s">
        <v>0</v>
      </c>
      <c r="T66" s="1">
        <f>646.8+300+1489-55+86.2-453.6</f>
        <v>2013.4</v>
      </c>
      <c r="U66" s="1">
        <v>600</v>
      </c>
      <c r="V66" s="1">
        <v>600</v>
      </c>
      <c r="W66" s="1">
        <v>600</v>
      </c>
      <c r="X66" s="1">
        <v>600</v>
      </c>
      <c r="Y66" s="1">
        <v>600</v>
      </c>
      <c r="Z66" s="66">
        <f>T66+U66+V66+W66+X66+Y66</f>
        <v>5013.3999999999996</v>
      </c>
      <c r="AA66" s="65">
        <v>2023</v>
      </c>
      <c r="AB66" s="131"/>
    </row>
    <row r="67" spans="1:33" s="79" customFormat="1" ht="47.25" x14ac:dyDescent="0.25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54" t="s">
        <v>98</v>
      </c>
      <c r="S67" s="44" t="s">
        <v>39</v>
      </c>
      <c r="T67" s="47">
        <v>1</v>
      </c>
      <c r="U67" s="47">
        <v>1</v>
      </c>
      <c r="V67" s="47">
        <v>1</v>
      </c>
      <c r="W67" s="47">
        <v>1</v>
      </c>
      <c r="X67" s="47">
        <v>1</v>
      </c>
      <c r="Y67" s="47">
        <v>1</v>
      </c>
      <c r="Z67" s="55">
        <v>1</v>
      </c>
      <c r="AA67" s="44">
        <v>2023</v>
      </c>
      <c r="AB67" s="34"/>
    </row>
    <row r="68" spans="1:33" s="79" customFormat="1" ht="31.5" x14ac:dyDescent="0.25">
      <c r="A68" s="60"/>
      <c r="B68" s="60"/>
      <c r="C68" s="60"/>
      <c r="D68" s="60" t="s">
        <v>19</v>
      </c>
      <c r="E68" s="60" t="s">
        <v>22</v>
      </c>
      <c r="F68" s="60" t="s">
        <v>19</v>
      </c>
      <c r="G68" s="60" t="s">
        <v>23</v>
      </c>
      <c r="H68" s="60" t="s">
        <v>20</v>
      </c>
      <c r="I68" s="60" t="s">
        <v>25</v>
      </c>
      <c r="J68" s="60" t="s">
        <v>19</v>
      </c>
      <c r="K68" s="60" t="s">
        <v>19</v>
      </c>
      <c r="L68" s="60" t="s">
        <v>20</v>
      </c>
      <c r="M68" s="60" t="s">
        <v>19</v>
      </c>
      <c r="N68" s="60" t="s">
        <v>19</v>
      </c>
      <c r="O68" s="60" t="s">
        <v>19</v>
      </c>
      <c r="P68" s="60" t="s">
        <v>19</v>
      </c>
      <c r="Q68" s="60" t="s">
        <v>19</v>
      </c>
      <c r="R68" s="75" t="s">
        <v>99</v>
      </c>
      <c r="S68" s="65" t="s">
        <v>0</v>
      </c>
      <c r="T68" s="66">
        <f t="shared" ref="T68:Y69" si="18">T70+T72+T74</f>
        <v>3922.5999999999995</v>
      </c>
      <c r="U68" s="66">
        <f t="shared" si="18"/>
        <v>6362.6</v>
      </c>
      <c r="V68" s="66">
        <f t="shared" si="18"/>
        <v>6362.6</v>
      </c>
      <c r="W68" s="66">
        <f t="shared" si="18"/>
        <v>6362.6</v>
      </c>
      <c r="X68" s="66">
        <f t="shared" si="18"/>
        <v>6362.6</v>
      </c>
      <c r="Y68" s="66">
        <f t="shared" si="18"/>
        <v>6362.6</v>
      </c>
      <c r="Z68" s="66">
        <f>T68+U68+V68+W68+X68+Y68</f>
        <v>35735.599999999999</v>
      </c>
      <c r="AA68" s="65">
        <v>2023</v>
      </c>
      <c r="AB68" s="131"/>
    </row>
    <row r="69" spans="1:33" s="57" customFormat="1" ht="47.25" x14ac:dyDescent="0.25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68" t="s">
        <v>100</v>
      </c>
      <c r="S69" s="141" t="s">
        <v>39</v>
      </c>
      <c r="T69" s="2">
        <f t="shared" si="18"/>
        <v>20</v>
      </c>
      <c r="U69" s="2">
        <f t="shared" si="18"/>
        <v>20</v>
      </c>
      <c r="V69" s="2">
        <f t="shared" si="18"/>
        <v>20</v>
      </c>
      <c r="W69" s="2">
        <f t="shared" si="18"/>
        <v>20</v>
      </c>
      <c r="X69" s="2">
        <f t="shared" si="18"/>
        <v>20</v>
      </c>
      <c r="Y69" s="2">
        <f t="shared" si="18"/>
        <v>20</v>
      </c>
      <c r="Z69" s="55">
        <v>20</v>
      </c>
      <c r="AA69" s="44">
        <v>2023</v>
      </c>
      <c r="AB69" s="34"/>
    </row>
    <row r="70" spans="1:33" s="79" customFormat="1" ht="31.5" x14ac:dyDescent="0.25">
      <c r="A70" s="60" t="s">
        <v>19</v>
      </c>
      <c r="B70" s="60" t="s">
        <v>19</v>
      </c>
      <c r="C70" s="60" t="s">
        <v>23</v>
      </c>
      <c r="D70" s="60" t="s">
        <v>19</v>
      </c>
      <c r="E70" s="60" t="s">
        <v>22</v>
      </c>
      <c r="F70" s="60" t="s">
        <v>19</v>
      </c>
      <c r="G70" s="60" t="s">
        <v>23</v>
      </c>
      <c r="H70" s="60" t="s">
        <v>20</v>
      </c>
      <c r="I70" s="60" t="s">
        <v>25</v>
      </c>
      <c r="J70" s="60" t="s">
        <v>19</v>
      </c>
      <c r="K70" s="60" t="s">
        <v>19</v>
      </c>
      <c r="L70" s="60" t="s">
        <v>20</v>
      </c>
      <c r="M70" s="60" t="s">
        <v>19</v>
      </c>
      <c r="N70" s="60" t="s">
        <v>19</v>
      </c>
      <c r="O70" s="60" t="s">
        <v>19</v>
      </c>
      <c r="P70" s="60" t="s">
        <v>19</v>
      </c>
      <c r="Q70" s="60" t="s">
        <v>19</v>
      </c>
      <c r="R70" s="76" t="s">
        <v>101</v>
      </c>
      <c r="S70" s="62" t="s">
        <v>0</v>
      </c>
      <c r="T70" s="1">
        <f>2867.4-463.9-79-1000</f>
        <v>1324.5</v>
      </c>
      <c r="U70" s="1">
        <v>1867.4</v>
      </c>
      <c r="V70" s="1">
        <v>1867.4</v>
      </c>
      <c r="W70" s="1">
        <v>1867.4</v>
      </c>
      <c r="X70" s="1">
        <v>1867.4</v>
      </c>
      <c r="Y70" s="1">
        <v>1867.4</v>
      </c>
      <c r="Z70" s="66">
        <f>T70+U70+V70+W70+X70+Y70</f>
        <v>10661.5</v>
      </c>
      <c r="AA70" s="65">
        <v>2023</v>
      </c>
      <c r="AB70" s="130"/>
      <c r="AC70" s="119"/>
      <c r="AD70" s="119"/>
      <c r="AF70" s="120"/>
      <c r="AG70" s="119"/>
    </row>
    <row r="71" spans="1:33" s="57" customFormat="1" ht="47.25" x14ac:dyDescent="0.25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54" t="s">
        <v>102</v>
      </c>
      <c r="S71" s="44" t="s">
        <v>39</v>
      </c>
      <c r="T71" s="2">
        <v>14</v>
      </c>
      <c r="U71" s="2">
        <v>14</v>
      </c>
      <c r="V71" s="2">
        <v>14</v>
      </c>
      <c r="W71" s="2">
        <v>14</v>
      </c>
      <c r="X71" s="2">
        <v>14</v>
      </c>
      <c r="Y71" s="2">
        <v>14</v>
      </c>
      <c r="Z71" s="55">
        <v>14</v>
      </c>
      <c r="AA71" s="44">
        <v>2023</v>
      </c>
      <c r="AB71" s="34"/>
    </row>
    <row r="72" spans="1:33" s="79" customFormat="1" ht="31.5" x14ac:dyDescent="0.25">
      <c r="A72" s="60" t="s">
        <v>19</v>
      </c>
      <c r="B72" s="60" t="s">
        <v>19</v>
      </c>
      <c r="C72" s="60" t="s">
        <v>25</v>
      </c>
      <c r="D72" s="60" t="s">
        <v>19</v>
      </c>
      <c r="E72" s="60" t="s">
        <v>22</v>
      </c>
      <c r="F72" s="60" t="s">
        <v>19</v>
      </c>
      <c r="G72" s="60" t="s">
        <v>23</v>
      </c>
      <c r="H72" s="60" t="s">
        <v>20</v>
      </c>
      <c r="I72" s="60" t="s">
        <v>25</v>
      </c>
      <c r="J72" s="60" t="s">
        <v>19</v>
      </c>
      <c r="K72" s="60" t="s">
        <v>19</v>
      </c>
      <c r="L72" s="60" t="s">
        <v>20</v>
      </c>
      <c r="M72" s="60" t="s">
        <v>19</v>
      </c>
      <c r="N72" s="60" t="s">
        <v>19</v>
      </c>
      <c r="O72" s="60" t="s">
        <v>19</v>
      </c>
      <c r="P72" s="60" t="s">
        <v>19</v>
      </c>
      <c r="Q72" s="60" t="s">
        <v>19</v>
      </c>
      <c r="R72" s="76" t="s">
        <v>101</v>
      </c>
      <c r="S72" s="62" t="s">
        <v>0</v>
      </c>
      <c r="T72" s="1">
        <f>808-306.2</f>
        <v>501.8</v>
      </c>
      <c r="U72" s="1">
        <v>870.5</v>
      </c>
      <c r="V72" s="1">
        <v>870.5</v>
      </c>
      <c r="W72" s="1">
        <v>870.5</v>
      </c>
      <c r="X72" s="1">
        <v>870.5</v>
      </c>
      <c r="Y72" s="1">
        <v>870.5</v>
      </c>
      <c r="Z72" s="66">
        <f>T72+U72+V72+W72+X72+Y72</f>
        <v>4854.3</v>
      </c>
      <c r="AA72" s="65">
        <v>2023</v>
      </c>
      <c r="AB72" s="131"/>
    </row>
    <row r="73" spans="1:33" s="57" customFormat="1" ht="48" customHeight="1" x14ac:dyDescent="0.25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54" t="s">
        <v>103</v>
      </c>
      <c r="S73" s="44" t="s">
        <v>39</v>
      </c>
      <c r="T73" s="2">
        <v>1</v>
      </c>
      <c r="U73" s="2">
        <v>1</v>
      </c>
      <c r="V73" s="2">
        <v>1</v>
      </c>
      <c r="W73" s="2">
        <v>1</v>
      </c>
      <c r="X73" s="2">
        <v>1</v>
      </c>
      <c r="Y73" s="2">
        <v>1</v>
      </c>
      <c r="Z73" s="48">
        <v>1</v>
      </c>
      <c r="AA73" s="44">
        <v>2023</v>
      </c>
      <c r="AB73" s="138"/>
      <c r="AC73" s="119"/>
      <c r="AD73" s="56"/>
    </row>
    <row r="74" spans="1:33" s="79" customFormat="1" ht="31.5" x14ac:dyDescent="0.25">
      <c r="A74" s="60" t="s">
        <v>19</v>
      </c>
      <c r="B74" s="60" t="s">
        <v>19</v>
      </c>
      <c r="C74" s="60" t="s">
        <v>22</v>
      </c>
      <c r="D74" s="60" t="s">
        <v>19</v>
      </c>
      <c r="E74" s="60" t="s">
        <v>22</v>
      </c>
      <c r="F74" s="60" t="s">
        <v>19</v>
      </c>
      <c r="G74" s="60" t="s">
        <v>23</v>
      </c>
      <c r="H74" s="60" t="s">
        <v>20</v>
      </c>
      <c r="I74" s="60" t="s">
        <v>25</v>
      </c>
      <c r="J74" s="60" t="s">
        <v>19</v>
      </c>
      <c r="K74" s="60" t="s">
        <v>19</v>
      </c>
      <c r="L74" s="60" t="s">
        <v>20</v>
      </c>
      <c r="M74" s="60" t="s">
        <v>19</v>
      </c>
      <c r="N74" s="60" t="s">
        <v>19</v>
      </c>
      <c r="O74" s="60" t="s">
        <v>19</v>
      </c>
      <c r="P74" s="60" t="s">
        <v>19</v>
      </c>
      <c r="Q74" s="60" t="s">
        <v>19</v>
      </c>
      <c r="R74" s="76" t="s">
        <v>104</v>
      </c>
      <c r="S74" s="62" t="s">
        <v>0</v>
      </c>
      <c r="T74" s="1">
        <f>3665-832.4-710-26.3</f>
        <v>2096.2999999999997</v>
      </c>
      <c r="U74" s="1">
        <v>3624.7</v>
      </c>
      <c r="V74" s="1">
        <v>3624.7</v>
      </c>
      <c r="W74" s="1">
        <v>3624.7</v>
      </c>
      <c r="X74" s="1">
        <v>3624.7</v>
      </c>
      <c r="Y74" s="1">
        <v>3624.7</v>
      </c>
      <c r="Z74" s="66">
        <f>T74+U74+V74+W74+X74+Y74</f>
        <v>20219.800000000003</v>
      </c>
      <c r="AA74" s="65">
        <v>2023</v>
      </c>
      <c r="AB74" s="131"/>
    </row>
    <row r="75" spans="1:33" s="79" customFormat="1" ht="48" customHeight="1" x14ac:dyDescent="0.25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54" t="s">
        <v>105</v>
      </c>
      <c r="S75" s="44" t="s">
        <v>39</v>
      </c>
      <c r="T75" s="47">
        <v>5</v>
      </c>
      <c r="U75" s="47">
        <v>5</v>
      </c>
      <c r="V75" s="47">
        <v>5</v>
      </c>
      <c r="W75" s="47">
        <v>5</v>
      </c>
      <c r="X75" s="47">
        <v>5</v>
      </c>
      <c r="Y75" s="47">
        <v>5</v>
      </c>
      <c r="Z75" s="55">
        <v>5</v>
      </c>
      <c r="AA75" s="80">
        <v>2023</v>
      </c>
      <c r="AB75" s="134"/>
      <c r="AC75" s="119"/>
    </row>
    <row r="76" spans="1:33" s="79" customFormat="1" ht="31.5" x14ac:dyDescent="0.25">
      <c r="A76" s="60"/>
      <c r="B76" s="60"/>
      <c r="C76" s="60"/>
      <c r="D76" s="60" t="s">
        <v>19</v>
      </c>
      <c r="E76" s="60" t="s">
        <v>22</v>
      </c>
      <c r="F76" s="60" t="s">
        <v>19</v>
      </c>
      <c r="G76" s="60" t="s">
        <v>23</v>
      </c>
      <c r="H76" s="60" t="s">
        <v>20</v>
      </c>
      <c r="I76" s="60" t="s">
        <v>25</v>
      </c>
      <c r="J76" s="60" t="s">
        <v>19</v>
      </c>
      <c r="K76" s="60" t="s">
        <v>19</v>
      </c>
      <c r="L76" s="60" t="s">
        <v>20</v>
      </c>
      <c r="M76" s="60" t="s">
        <v>19</v>
      </c>
      <c r="N76" s="60" t="s">
        <v>19</v>
      </c>
      <c r="O76" s="60" t="s">
        <v>19</v>
      </c>
      <c r="P76" s="60" t="s">
        <v>19</v>
      </c>
      <c r="Q76" s="60" t="s">
        <v>19</v>
      </c>
      <c r="R76" s="75" t="s">
        <v>106</v>
      </c>
      <c r="S76" s="65" t="s">
        <v>0</v>
      </c>
      <c r="T76" s="66">
        <f t="shared" ref="T76:Y76" si="19">T80+T84+T88+T92+T96</f>
        <v>4566.3999999999996</v>
      </c>
      <c r="U76" s="66">
        <f>U80+U84+U88+U92+U96</f>
        <v>7800</v>
      </c>
      <c r="V76" s="66">
        <f t="shared" si="19"/>
        <v>7800</v>
      </c>
      <c r="W76" s="66">
        <f t="shared" si="19"/>
        <v>7800</v>
      </c>
      <c r="X76" s="66">
        <f t="shared" si="19"/>
        <v>7800</v>
      </c>
      <c r="Y76" s="66">
        <f t="shared" si="19"/>
        <v>7800</v>
      </c>
      <c r="Z76" s="66">
        <f>SUM(T76:Y76)</f>
        <v>43566.400000000001</v>
      </c>
      <c r="AA76" s="65">
        <v>2023</v>
      </c>
      <c r="AB76" s="131"/>
    </row>
    <row r="77" spans="1:33" s="79" customFormat="1" ht="47.25" x14ac:dyDescent="0.25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68" t="s">
        <v>107</v>
      </c>
      <c r="S77" s="141" t="s">
        <v>39</v>
      </c>
      <c r="T77" s="47">
        <f t="shared" ref="T77:Y78" si="20">T81+T85+T89+T93</f>
        <v>65</v>
      </c>
      <c r="U77" s="47">
        <f t="shared" si="20"/>
        <v>182</v>
      </c>
      <c r="V77" s="47">
        <f t="shared" si="20"/>
        <v>182</v>
      </c>
      <c r="W77" s="47">
        <f t="shared" si="20"/>
        <v>183</v>
      </c>
      <c r="X77" s="47">
        <f t="shared" si="20"/>
        <v>182</v>
      </c>
      <c r="Y77" s="47">
        <f t="shared" si="20"/>
        <v>182</v>
      </c>
      <c r="Z77" s="55">
        <f>T77+U77+V77+W77+X77+Y77</f>
        <v>976</v>
      </c>
      <c r="AA77" s="141">
        <v>2023</v>
      </c>
      <c r="AB77" s="34"/>
    </row>
    <row r="78" spans="1:33" s="79" customFormat="1" ht="31.5" x14ac:dyDescent="0.25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68" t="s">
        <v>108</v>
      </c>
      <c r="S78" s="141" t="s">
        <v>39</v>
      </c>
      <c r="T78" s="47">
        <f t="shared" si="20"/>
        <v>16</v>
      </c>
      <c r="U78" s="47">
        <f t="shared" si="20"/>
        <v>17</v>
      </c>
      <c r="V78" s="47">
        <f t="shared" si="20"/>
        <v>17</v>
      </c>
      <c r="W78" s="47">
        <f t="shared" si="20"/>
        <v>17</v>
      </c>
      <c r="X78" s="47">
        <f t="shared" si="20"/>
        <v>17</v>
      </c>
      <c r="Y78" s="47">
        <f t="shared" si="20"/>
        <v>17</v>
      </c>
      <c r="Z78" s="55">
        <v>17</v>
      </c>
      <c r="AA78" s="141">
        <v>2023</v>
      </c>
      <c r="AB78" s="34"/>
    </row>
    <row r="79" spans="1:33" ht="63" x14ac:dyDescent="0.2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68" t="s">
        <v>109</v>
      </c>
      <c r="S79" s="141" t="s">
        <v>39</v>
      </c>
      <c r="T79" s="47">
        <f>T83+T87+T91+T97+T95</f>
        <v>25</v>
      </c>
      <c r="U79" s="47">
        <f>U83+U87+U91+U97+U95</f>
        <v>54</v>
      </c>
      <c r="V79" s="47">
        <f>V83+V87+V91+V97+V95</f>
        <v>54</v>
      </c>
      <c r="W79" s="47">
        <f t="shared" ref="W79:Y79" si="21">W83+W87+W91+W97+W95</f>
        <v>54</v>
      </c>
      <c r="X79" s="47">
        <f t="shared" si="21"/>
        <v>54</v>
      </c>
      <c r="Y79" s="47">
        <f t="shared" si="21"/>
        <v>54</v>
      </c>
      <c r="Z79" s="55">
        <f>T79+U79+V79+W79+X79+Y79</f>
        <v>295</v>
      </c>
      <c r="AA79" s="44">
        <v>2023</v>
      </c>
      <c r="AB79" s="134"/>
      <c r="AC79" s="112"/>
    </row>
    <row r="80" spans="1:33" ht="31.5" x14ac:dyDescent="0.25">
      <c r="A80" s="60" t="s">
        <v>19</v>
      </c>
      <c r="B80" s="60" t="s">
        <v>19</v>
      </c>
      <c r="C80" s="60" t="s">
        <v>23</v>
      </c>
      <c r="D80" s="60" t="s">
        <v>19</v>
      </c>
      <c r="E80" s="60" t="s">
        <v>22</v>
      </c>
      <c r="F80" s="60" t="s">
        <v>19</v>
      </c>
      <c r="G80" s="60" t="s">
        <v>23</v>
      </c>
      <c r="H80" s="60" t="s">
        <v>20</v>
      </c>
      <c r="I80" s="60" t="s">
        <v>25</v>
      </c>
      <c r="J80" s="60" t="s">
        <v>19</v>
      </c>
      <c r="K80" s="60" t="s">
        <v>19</v>
      </c>
      <c r="L80" s="60" t="s">
        <v>20</v>
      </c>
      <c r="M80" s="60" t="s">
        <v>19</v>
      </c>
      <c r="N80" s="60" t="s">
        <v>19</v>
      </c>
      <c r="O80" s="60" t="s">
        <v>19</v>
      </c>
      <c r="P80" s="60" t="s">
        <v>19</v>
      </c>
      <c r="Q80" s="60" t="s">
        <v>19</v>
      </c>
      <c r="R80" s="76" t="s">
        <v>110</v>
      </c>
      <c r="S80" s="62" t="s">
        <v>0</v>
      </c>
      <c r="T80" s="1">
        <f>1780.9-223.4+140-15.2</f>
        <v>1682.3</v>
      </c>
      <c r="U80" s="1">
        <v>1650</v>
      </c>
      <c r="V80" s="1">
        <v>1650</v>
      </c>
      <c r="W80" s="1">
        <v>1650</v>
      </c>
      <c r="X80" s="1">
        <v>1650</v>
      </c>
      <c r="Y80" s="1">
        <v>1650</v>
      </c>
      <c r="Z80" s="66">
        <f>T80+U80+V80+W80+X80+Y80</f>
        <v>9932.2999999999993</v>
      </c>
      <c r="AA80" s="65">
        <v>2023</v>
      </c>
      <c r="AB80" s="131"/>
    </row>
    <row r="81" spans="1:29" ht="46.15" customHeight="1" x14ac:dyDescent="0.2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68" t="s">
        <v>111</v>
      </c>
      <c r="S81" s="141" t="s">
        <v>39</v>
      </c>
      <c r="T81" s="2">
        <v>33</v>
      </c>
      <c r="U81" s="2">
        <v>33</v>
      </c>
      <c r="V81" s="2">
        <v>33</v>
      </c>
      <c r="W81" s="2">
        <v>33</v>
      </c>
      <c r="X81" s="2">
        <v>33</v>
      </c>
      <c r="Y81" s="2">
        <v>33</v>
      </c>
      <c r="Z81" s="48">
        <f>T81+U81+V81+W81+X81+Y81</f>
        <v>198</v>
      </c>
      <c r="AA81" s="44">
        <v>2023</v>
      </c>
      <c r="AB81" s="34"/>
    </row>
    <row r="82" spans="1:29" ht="47.25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68" t="s">
        <v>112</v>
      </c>
      <c r="S82" s="141" t="s">
        <v>39</v>
      </c>
      <c r="T82" s="2">
        <v>4</v>
      </c>
      <c r="U82" s="2">
        <v>4</v>
      </c>
      <c r="V82" s="2">
        <v>4</v>
      </c>
      <c r="W82" s="2">
        <v>4</v>
      </c>
      <c r="X82" s="2">
        <v>4</v>
      </c>
      <c r="Y82" s="2">
        <v>4</v>
      </c>
      <c r="Z82" s="48">
        <v>4</v>
      </c>
      <c r="AA82" s="44">
        <v>2023</v>
      </c>
      <c r="AB82" s="34"/>
    </row>
    <row r="83" spans="1:29" ht="63" x14ac:dyDescent="0.2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68" t="s">
        <v>327</v>
      </c>
      <c r="S83" s="141" t="s">
        <v>39</v>
      </c>
      <c r="T83" s="47">
        <v>0</v>
      </c>
      <c r="U83" s="47">
        <v>13</v>
      </c>
      <c r="V83" s="47">
        <v>13</v>
      </c>
      <c r="W83" s="47">
        <v>13</v>
      </c>
      <c r="X83" s="47">
        <v>13</v>
      </c>
      <c r="Y83" s="47">
        <v>13</v>
      </c>
      <c r="Z83" s="55">
        <f>T83+U83+V83+W83+X83+Y83</f>
        <v>65</v>
      </c>
      <c r="AA83" s="44">
        <v>2023</v>
      </c>
      <c r="AB83" s="134"/>
      <c r="AC83" s="112"/>
    </row>
    <row r="84" spans="1:29" ht="31.5" x14ac:dyDescent="0.25">
      <c r="A84" s="60" t="s">
        <v>19</v>
      </c>
      <c r="B84" s="60" t="s">
        <v>19</v>
      </c>
      <c r="C84" s="60" t="s">
        <v>25</v>
      </c>
      <c r="D84" s="60" t="s">
        <v>19</v>
      </c>
      <c r="E84" s="60" t="s">
        <v>22</v>
      </c>
      <c r="F84" s="60" t="s">
        <v>19</v>
      </c>
      <c r="G84" s="60" t="s">
        <v>23</v>
      </c>
      <c r="H84" s="60" t="s">
        <v>20</v>
      </c>
      <c r="I84" s="60" t="s">
        <v>25</v>
      </c>
      <c r="J84" s="60" t="s">
        <v>19</v>
      </c>
      <c r="K84" s="60" t="s">
        <v>19</v>
      </c>
      <c r="L84" s="60" t="s">
        <v>20</v>
      </c>
      <c r="M84" s="60" t="s">
        <v>19</v>
      </c>
      <c r="N84" s="60" t="s">
        <v>19</v>
      </c>
      <c r="O84" s="60" t="s">
        <v>19</v>
      </c>
      <c r="P84" s="60" t="s">
        <v>19</v>
      </c>
      <c r="Q84" s="60" t="s">
        <v>19</v>
      </c>
      <c r="R84" s="76" t="s">
        <v>113</v>
      </c>
      <c r="S84" s="62" t="s">
        <v>0</v>
      </c>
      <c r="T84" s="1">
        <f>1051.4-28.4-48.1</f>
        <v>974.90000000000009</v>
      </c>
      <c r="U84" s="1">
        <v>1450</v>
      </c>
      <c r="V84" s="1">
        <v>1450</v>
      </c>
      <c r="W84" s="1">
        <v>1450</v>
      </c>
      <c r="X84" s="1">
        <v>1450</v>
      </c>
      <c r="Y84" s="1">
        <v>1450</v>
      </c>
      <c r="Z84" s="66">
        <f>T84+U84+V84+W84+X84+Y84</f>
        <v>8224.9</v>
      </c>
      <c r="AA84" s="65">
        <v>2023</v>
      </c>
      <c r="AB84" s="130"/>
      <c r="AC84" s="119"/>
    </row>
    <row r="85" spans="1:29" ht="48" customHeight="1" x14ac:dyDescent="0.2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68" t="s">
        <v>309</v>
      </c>
      <c r="S85" s="141" t="s">
        <v>39</v>
      </c>
      <c r="T85" s="47">
        <v>4</v>
      </c>
      <c r="U85" s="47">
        <v>8</v>
      </c>
      <c r="V85" s="47">
        <v>8</v>
      </c>
      <c r="W85" s="47">
        <v>8</v>
      </c>
      <c r="X85" s="47">
        <v>8</v>
      </c>
      <c r="Y85" s="47">
        <v>8</v>
      </c>
      <c r="Z85" s="55">
        <f>T85+U85+V85+W85+X85+Y85</f>
        <v>44</v>
      </c>
      <c r="AA85" s="44">
        <v>2023</v>
      </c>
      <c r="AB85" s="34"/>
    </row>
    <row r="86" spans="1:29" s="8" customFormat="1" ht="47.25" x14ac:dyDescent="0.2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68" t="s">
        <v>310</v>
      </c>
      <c r="S86" s="141" t="s">
        <v>39</v>
      </c>
      <c r="T86" s="47">
        <v>5</v>
      </c>
      <c r="U86" s="47">
        <v>5</v>
      </c>
      <c r="V86" s="47">
        <v>5</v>
      </c>
      <c r="W86" s="47">
        <v>5</v>
      </c>
      <c r="X86" s="47">
        <v>5</v>
      </c>
      <c r="Y86" s="47">
        <v>5</v>
      </c>
      <c r="Z86" s="55">
        <v>5</v>
      </c>
      <c r="AA86" s="44">
        <v>2023</v>
      </c>
      <c r="AB86" s="134"/>
      <c r="AC86" s="112"/>
    </row>
    <row r="87" spans="1:29" ht="63" x14ac:dyDescent="0.2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68" t="s">
        <v>328</v>
      </c>
      <c r="S87" s="141" t="s">
        <v>39</v>
      </c>
      <c r="T87" s="47">
        <v>0</v>
      </c>
      <c r="U87" s="47">
        <v>16</v>
      </c>
      <c r="V87" s="47">
        <v>16</v>
      </c>
      <c r="W87" s="47">
        <v>16</v>
      </c>
      <c r="X87" s="47">
        <v>16</v>
      </c>
      <c r="Y87" s="47">
        <v>16</v>
      </c>
      <c r="Z87" s="55">
        <f>T87+U87+V87+W87+X87+Y87</f>
        <v>80</v>
      </c>
      <c r="AA87" s="44">
        <v>2023</v>
      </c>
      <c r="AB87" s="134"/>
      <c r="AC87" s="112"/>
    </row>
    <row r="88" spans="1:29" ht="31.5" x14ac:dyDescent="0.25">
      <c r="A88" s="60" t="s">
        <v>19</v>
      </c>
      <c r="B88" s="60" t="s">
        <v>19</v>
      </c>
      <c r="C88" s="60" t="s">
        <v>22</v>
      </c>
      <c r="D88" s="60" t="s">
        <v>19</v>
      </c>
      <c r="E88" s="60" t="s">
        <v>22</v>
      </c>
      <c r="F88" s="60" t="s">
        <v>19</v>
      </c>
      <c r="G88" s="60" t="s">
        <v>23</v>
      </c>
      <c r="H88" s="60" t="s">
        <v>20</v>
      </c>
      <c r="I88" s="60" t="s">
        <v>25</v>
      </c>
      <c r="J88" s="60" t="s">
        <v>19</v>
      </c>
      <c r="K88" s="60" t="s">
        <v>19</v>
      </c>
      <c r="L88" s="60" t="s">
        <v>20</v>
      </c>
      <c r="M88" s="60" t="s">
        <v>19</v>
      </c>
      <c r="N88" s="60" t="s">
        <v>19</v>
      </c>
      <c r="O88" s="60" t="s">
        <v>19</v>
      </c>
      <c r="P88" s="60" t="s">
        <v>19</v>
      </c>
      <c r="Q88" s="60" t="s">
        <v>19</v>
      </c>
      <c r="R88" s="76" t="s">
        <v>113</v>
      </c>
      <c r="S88" s="62" t="s">
        <v>0</v>
      </c>
      <c r="T88" s="1">
        <f>1351.9-396.7-310.9-34</f>
        <v>610.30000000000007</v>
      </c>
      <c r="U88" s="1">
        <v>1750</v>
      </c>
      <c r="V88" s="1">
        <v>1750</v>
      </c>
      <c r="W88" s="1">
        <v>1750</v>
      </c>
      <c r="X88" s="1">
        <v>1750</v>
      </c>
      <c r="Y88" s="1">
        <v>1750</v>
      </c>
      <c r="Z88" s="66">
        <f>T88+U88+V88+W88+X88+Y88</f>
        <v>9360.2999999999993</v>
      </c>
      <c r="AA88" s="65">
        <v>2023</v>
      </c>
      <c r="AB88" s="130"/>
      <c r="AC88" s="112"/>
    </row>
    <row r="89" spans="1:29" ht="55.15" customHeight="1" x14ac:dyDescent="0.2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68" t="s">
        <v>311</v>
      </c>
      <c r="S89" s="141" t="s">
        <v>39</v>
      </c>
      <c r="T89" s="2">
        <v>21</v>
      </c>
      <c r="U89" s="2">
        <v>19</v>
      </c>
      <c r="V89" s="2">
        <v>19</v>
      </c>
      <c r="W89" s="2">
        <v>20</v>
      </c>
      <c r="X89" s="2">
        <v>19</v>
      </c>
      <c r="Y89" s="2">
        <v>19</v>
      </c>
      <c r="Z89" s="48">
        <f>T89+U89+V89+W89+X89+Y89</f>
        <v>117</v>
      </c>
      <c r="AA89" s="44">
        <v>2023</v>
      </c>
      <c r="AB89" s="134"/>
      <c r="AC89" s="112"/>
    </row>
    <row r="90" spans="1:29" ht="47.25" x14ac:dyDescent="0.2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68" t="s">
        <v>312</v>
      </c>
      <c r="S90" s="141" t="s">
        <v>39</v>
      </c>
      <c r="T90" s="2">
        <v>4</v>
      </c>
      <c r="U90" s="2">
        <v>5</v>
      </c>
      <c r="V90" s="2">
        <v>5</v>
      </c>
      <c r="W90" s="2">
        <v>5</v>
      </c>
      <c r="X90" s="2">
        <v>5</v>
      </c>
      <c r="Y90" s="2">
        <v>5</v>
      </c>
      <c r="Z90" s="48">
        <v>5</v>
      </c>
      <c r="AA90" s="44">
        <v>2023</v>
      </c>
      <c r="AB90" s="138"/>
      <c r="AC90" s="112"/>
    </row>
    <row r="91" spans="1:29" ht="63" x14ac:dyDescent="0.2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68" t="s">
        <v>329</v>
      </c>
      <c r="S91" s="141" t="s">
        <v>39</v>
      </c>
      <c r="T91" s="47">
        <v>0</v>
      </c>
      <c r="U91" s="47">
        <v>10</v>
      </c>
      <c r="V91" s="47">
        <v>10</v>
      </c>
      <c r="W91" s="47">
        <v>10</v>
      </c>
      <c r="X91" s="47">
        <v>10</v>
      </c>
      <c r="Y91" s="47">
        <v>10</v>
      </c>
      <c r="Z91" s="55">
        <f>T91+U91+V91+W91+X91+Y91</f>
        <v>50</v>
      </c>
      <c r="AA91" s="44">
        <v>2023</v>
      </c>
      <c r="AB91" s="134"/>
      <c r="AC91" s="112"/>
    </row>
    <row r="92" spans="1:29" ht="31.5" x14ac:dyDescent="0.25">
      <c r="A92" s="60" t="s">
        <v>19</v>
      </c>
      <c r="B92" s="60" t="s">
        <v>19</v>
      </c>
      <c r="C92" s="60" t="s">
        <v>26</v>
      </c>
      <c r="D92" s="60" t="s">
        <v>19</v>
      </c>
      <c r="E92" s="60" t="s">
        <v>22</v>
      </c>
      <c r="F92" s="60" t="s">
        <v>19</v>
      </c>
      <c r="G92" s="60" t="s">
        <v>23</v>
      </c>
      <c r="H92" s="60" t="s">
        <v>20</v>
      </c>
      <c r="I92" s="60" t="s">
        <v>25</v>
      </c>
      <c r="J92" s="60" t="s">
        <v>19</v>
      </c>
      <c r="K92" s="60" t="s">
        <v>19</v>
      </c>
      <c r="L92" s="60" t="s">
        <v>20</v>
      </c>
      <c r="M92" s="60" t="s">
        <v>19</v>
      </c>
      <c r="N92" s="60" t="s">
        <v>19</v>
      </c>
      <c r="O92" s="60" t="s">
        <v>19</v>
      </c>
      <c r="P92" s="60" t="s">
        <v>19</v>
      </c>
      <c r="Q92" s="60" t="s">
        <v>19</v>
      </c>
      <c r="R92" s="76" t="s">
        <v>110</v>
      </c>
      <c r="S92" s="62" t="s">
        <v>0</v>
      </c>
      <c r="T92" s="1">
        <f>4141.3-300-1489-672.7-86.2-669.2</f>
        <v>924.2</v>
      </c>
      <c r="U92" s="1">
        <v>2950</v>
      </c>
      <c r="V92" s="1">
        <v>2950</v>
      </c>
      <c r="W92" s="1">
        <v>2950</v>
      </c>
      <c r="X92" s="1">
        <v>2950</v>
      </c>
      <c r="Y92" s="1">
        <v>2950</v>
      </c>
      <c r="Z92" s="66">
        <f>T92+U92+V92+W92+X92+Y92</f>
        <v>15674.2</v>
      </c>
      <c r="AA92" s="65">
        <v>2023</v>
      </c>
      <c r="AB92" s="131"/>
    </row>
    <row r="93" spans="1:29" ht="46.9" customHeight="1" x14ac:dyDescent="0.25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3" t="s">
        <v>313</v>
      </c>
      <c r="S93" s="141" t="s">
        <v>39</v>
      </c>
      <c r="T93" s="47">
        <v>7</v>
      </c>
      <c r="U93" s="47">
        <v>122</v>
      </c>
      <c r="V93" s="47">
        <v>122</v>
      </c>
      <c r="W93" s="47">
        <v>122</v>
      </c>
      <c r="X93" s="47">
        <v>122</v>
      </c>
      <c r="Y93" s="47">
        <v>122</v>
      </c>
      <c r="Z93" s="55">
        <f>T93+U93+V93+W93+X93+Y93</f>
        <v>617</v>
      </c>
      <c r="AA93" s="44">
        <v>2023</v>
      </c>
      <c r="AB93" s="34"/>
    </row>
    <row r="94" spans="1:29" ht="47.25" x14ac:dyDescent="0.25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3" t="s">
        <v>314</v>
      </c>
      <c r="S94" s="44" t="s">
        <v>39</v>
      </c>
      <c r="T94" s="47">
        <v>3</v>
      </c>
      <c r="U94" s="47">
        <v>3</v>
      </c>
      <c r="V94" s="47">
        <v>3</v>
      </c>
      <c r="W94" s="47">
        <v>3</v>
      </c>
      <c r="X94" s="47">
        <v>3</v>
      </c>
      <c r="Y94" s="47">
        <v>3</v>
      </c>
      <c r="Z94" s="55">
        <v>3</v>
      </c>
      <c r="AA94" s="44">
        <v>2023</v>
      </c>
      <c r="AB94" s="134"/>
      <c r="AC94" s="112"/>
    </row>
    <row r="95" spans="1:29" ht="63" x14ac:dyDescent="0.2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68" t="s">
        <v>330</v>
      </c>
      <c r="S95" s="141" t="s">
        <v>39</v>
      </c>
      <c r="T95" s="47">
        <v>0</v>
      </c>
      <c r="U95" s="47">
        <v>15</v>
      </c>
      <c r="V95" s="47">
        <v>15</v>
      </c>
      <c r="W95" s="47">
        <v>15</v>
      </c>
      <c r="X95" s="47">
        <v>15</v>
      </c>
      <c r="Y95" s="47">
        <v>15</v>
      </c>
      <c r="Z95" s="55">
        <f>T95+U95+V95+W95+X95+Y95</f>
        <v>75</v>
      </c>
      <c r="AA95" s="44">
        <v>2023</v>
      </c>
      <c r="AB95" s="134"/>
      <c r="AC95" s="112"/>
    </row>
    <row r="96" spans="1:29" ht="31.5" x14ac:dyDescent="0.25">
      <c r="A96" s="60" t="s">
        <v>19</v>
      </c>
      <c r="B96" s="60" t="s">
        <v>20</v>
      </c>
      <c r="C96" s="60" t="s">
        <v>25</v>
      </c>
      <c r="D96" s="60" t="s">
        <v>19</v>
      </c>
      <c r="E96" s="60" t="s">
        <v>22</v>
      </c>
      <c r="F96" s="60" t="s">
        <v>19</v>
      </c>
      <c r="G96" s="60" t="s">
        <v>23</v>
      </c>
      <c r="H96" s="60" t="s">
        <v>20</v>
      </c>
      <c r="I96" s="60" t="s">
        <v>25</v>
      </c>
      <c r="J96" s="60" t="s">
        <v>19</v>
      </c>
      <c r="K96" s="60" t="s">
        <v>19</v>
      </c>
      <c r="L96" s="60" t="s">
        <v>20</v>
      </c>
      <c r="M96" s="60" t="s">
        <v>19</v>
      </c>
      <c r="N96" s="60" t="s">
        <v>19</v>
      </c>
      <c r="O96" s="60" t="s">
        <v>19</v>
      </c>
      <c r="P96" s="60" t="s">
        <v>19</v>
      </c>
      <c r="Q96" s="60" t="s">
        <v>19</v>
      </c>
      <c r="R96" s="76" t="s">
        <v>110</v>
      </c>
      <c r="S96" s="62" t="s">
        <v>0</v>
      </c>
      <c r="T96" s="1">
        <f>236-236+500-125.3</f>
        <v>374.7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66">
        <f>T96+U96+V96+W96+X96+Y96</f>
        <v>374.7</v>
      </c>
      <c r="AA96" s="65">
        <v>2018</v>
      </c>
      <c r="AB96" s="134"/>
      <c r="AC96" s="112"/>
    </row>
    <row r="97" spans="1:31" ht="63" x14ac:dyDescent="0.2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68" t="s">
        <v>331</v>
      </c>
      <c r="S97" s="141" t="s">
        <v>39</v>
      </c>
      <c r="T97" s="47">
        <v>25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48">
        <f>T97+U97+V97+W97+X97+Y97</f>
        <v>25</v>
      </c>
      <c r="AA97" s="44">
        <v>2018</v>
      </c>
      <c r="AB97" s="134"/>
      <c r="AC97" s="112"/>
    </row>
    <row r="98" spans="1:31" ht="31.5" x14ac:dyDescent="0.25">
      <c r="A98" s="60" t="s">
        <v>19</v>
      </c>
      <c r="B98" s="60" t="s">
        <v>20</v>
      </c>
      <c r="C98" s="60" t="s">
        <v>21</v>
      </c>
      <c r="D98" s="60" t="s">
        <v>19</v>
      </c>
      <c r="E98" s="60" t="s">
        <v>22</v>
      </c>
      <c r="F98" s="60" t="s">
        <v>19</v>
      </c>
      <c r="G98" s="60" t="s">
        <v>23</v>
      </c>
      <c r="H98" s="60" t="s">
        <v>20</v>
      </c>
      <c r="I98" s="60" t="s">
        <v>25</v>
      </c>
      <c r="J98" s="60" t="s">
        <v>19</v>
      </c>
      <c r="K98" s="60" t="s">
        <v>19</v>
      </c>
      <c r="L98" s="60" t="s">
        <v>20</v>
      </c>
      <c r="M98" s="60" t="s">
        <v>19</v>
      </c>
      <c r="N98" s="60" t="s">
        <v>19</v>
      </c>
      <c r="O98" s="60" t="s">
        <v>19</v>
      </c>
      <c r="P98" s="60" t="s">
        <v>19</v>
      </c>
      <c r="Q98" s="60" t="s">
        <v>19</v>
      </c>
      <c r="R98" s="142" t="s">
        <v>114</v>
      </c>
      <c r="S98" s="65" t="s">
        <v>0</v>
      </c>
      <c r="T98" s="66">
        <f>99204.4+25748.3-45-48-10</f>
        <v>124849.7</v>
      </c>
      <c r="U98" s="66">
        <v>98382.7</v>
      </c>
      <c r="V98" s="66">
        <v>102745.5</v>
      </c>
      <c r="W98" s="66">
        <v>95888</v>
      </c>
      <c r="X98" s="66">
        <v>95888</v>
      </c>
      <c r="Y98" s="66">
        <v>95888</v>
      </c>
      <c r="Z98" s="66">
        <f>T98+U98+V98+W98+X98+Y98</f>
        <v>613641.9</v>
      </c>
      <c r="AA98" s="65">
        <v>2023</v>
      </c>
      <c r="AB98" s="130"/>
      <c r="AC98" s="112"/>
    </row>
    <row r="99" spans="1:31" ht="47.45" customHeight="1" x14ac:dyDescent="0.2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68" t="s">
        <v>115</v>
      </c>
      <c r="S99" s="141" t="s">
        <v>52</v>
      </c>
      <c r="T99" s="2">
        <v>21452</v>
      </c>
      <c r="U99" s="2">
        <v>21452</v>
      </c>
      <c r="V99" s="2">
        <v>21452</v>
      </c>
      <c r="W99" s="2">
        <v>21452</v>
      </c>
      <c r="X99" s="2">
        <v>21452</v>
      </c>
      <c r="Y99" s="2">
        <v>21452</v>
      </c>
      <c r="Z99" s="55">
        <f>Y99</f>
        <v>21452</v>
      </c>
      <c r="AA99" s="44">
        <v>2023</v>
      </c>
      <c r="AB99" s="134"/>
      <c r="AC99" s="119"/>
      <c r="AD99" s="119"/>
    </row>
    <row r="100" spans="1:31" ht="46.9" customHeight="1" x14ac:dyDescent="0.2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68" t="s">
        <v>116</v>
      </c>
      <c r="S100" s="141" t="s">
        <v>9</v>
      </c>
      <c r="T100" s="3">
        <v>95</v>
      </c>
      <c r="U100" s="3">
        <v>95</v>
      </c>
      <c r="V100" s="3">
        <v>95</v>
      </c>
      <c r="W100" s="3">
        <v>95</v>
      </c>
      <c r="X100" s="3">
        <v>95</v>
      </c>
      <c r="Y100" s="3">
        <v>95</v>
      </c>
      <c r="Z100" s="5">
        <v>95</v>
      </c>
      <c r="AA100" s="44">
        <v>2023</v>
      </c>
      <c r="AB100" s="34"/>
    </row>
    <row r="101" spans="1:31" ht="47.25" x14ac:dyDescent="0.25">
      <c r="A101" s="60"/>
      <c r="B101" s="60"/>
      <c r="C101" s="60"/>
      <c r="D101" s="60" t="s">
        <v>19</v>
      </c>
      <c r="E101" s="60" t="s">
        <v>22</v>
      </c>
      <c r="F101" s="60" t="s">
        <v>19</v>
      </c>
      <c r="G101" s="60" t="s">
        <v>23</v>
      </c>
      <c r="H101" s="60" t="s">
        <v>20</v>
      </c>
      <c r="I101" s="60" t="s">
        <v>25</v>
      </c>
      <c r="J101" s="60" t="s">
        <v>19</v>
      </c>
      <c r="K101" s="60" t="s">
        <v>19</v>
      </c>
      <c r="L101" s="60" t="s">
        <v>20</v>
      </c>
      <c r="M101" s="60" t="s">
        <v>19</v>
      </c>
      <c r="N101" s="60" t="s">
        <v>19</v>
      </c>
      <c r="O101" s="60" t="s">
        <v>19</v>
      </c>
      <c r="P101" s="60" t="s">
        <v>19</v>
      </c>
      <c r="Q101" s="60" t="s">
        <v>19</v>
      </c>
      <c r="R101" s="75" t="s">
        <v>117</v>
      </c>
      <c r="S101" s="65" t="s">
        <v>0</v>
      </c>
      <c r="T101" s="66">
        <f t="shared" ref="T101:Y102" si="22">T103+T105+T107+T109</f>
        <v>1880.0999999999997</v>
      </c>
      <c r="U101" s="66">
        <f t="shared" si="22"/>
        <v>2397.6999999999998</v>
      </c>
      <c r="V101" s="66">
        <f t="shared" si="22"/>
        <v>2397.6999999999998</v>
      </c>
      <c r="W101" s="66">
        <f t="shared" si="22"/>
        <v>2397.6999999999998</v>
      </c>
      <c r="X101" s="66">
        <f t="shared" si="22"/>
        <v>2397.6999999999998</v>
      </c>
      <c r="Y101" s="66">
        <f t="shared" si="22"/>
        <v>2397.6999999999998</v>
      </c>
      <c r="Z101" s="66">
        <f t="shared" ref="Z101:Z110" si="23">T101+U101+V101+W101+X101+Y101</f>
        <v>13868.599999999999</v>
      </c>
      <c r="AA101" s="65">
        <v>2023</v>
      </c>
      <c r="AB101" s="131"/>
    </row>
    <row r="102" spans="1:31" ht="47.25" x14ac:dyDescent="0.25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3" t="s">
        <v>118</v>
      </c>
      <c r="S102" s="44" t="s">
        <v>39</v>
      </c>
      <c r="T102" s="47">
        <f t="shared" si="22"/>
        <v>61</v>
      </c>
      <c r="U102" s="47">
        <f t="shared" si="22"/>
        <v>84</v>
      </c>
      <c r="V102" s="47">
        <f t="shared" si="22"/>
        <v>84</v>
      </c>
      <c r="W102" s="47">
        <f t="shared" si="22"/>
        <v>84</v>
      </c>
      <c r="X102" s="47">
        <f t="shared" si="22"/>
        <v>84</v>
      </c>
      <c r="Y102" s="47">
        <f t="shared" si="22"/>
        <v>84</v>
      </c>
      <c r="Z102" s="47">
        <f t="shared" si="23"/>
        <v>481</v>
      </c>
      <c r="AA102" s="44">
        <v>2023</v>
      </c>
      <c r="AB102" s="134"/>
      <c r="AC102" s="112"/>
    </row>
    <row r="103" spans="1:31" ht="47.25" x14ac:dyDescent="0.25">
      <c r="A103" s="60" t="s">
        <v>19</v>
      </c>
      <c r="B103" s="60" t="s">
        <v>19</v>
      </c>
      <c r="C103" s="60" t="s">
        <v>23</v>
      </c>
      <c r="D103" s="60" t="s">
        <v>19</v>
      </c>
      <c r="E103" s="60" t="s">
        <v>22</v>
      </c>
      <c r="F103" s="60" t="s">
        <v>19</v>
      </c>
      <c r="G103" s="60" t="s">
        <v>23</v>
      </c>
      <c r="H103" s="60" t="s">
        <v>20</v>
      </c>
      <c r="I103" s="60" t="s">
        <v>25</v>
      </c>
      <c r="J103" s="60" t="s">
        <v>19</v>
      </c>
      <c r="K103" s="60" t="s">
        <v>19</v>
      </c>
      <c r="L103" s="60" t="s">
        <v>20</v>
      </c>
      <c r="M103" s="60" t="s">
        <v>19</v>
      </c>
      <c r="N103" s="60" t="s">
        <v>19</v>
      </c>
      <c r="O103" s="60" t="s">
        <v>19</v>
      </c>
      <c r="P103" s="60" t="s">
        <v>19</v>
      </c>
      <c r="Q103" s="60" t="s">
        <v>19</v>
      </c>
      <c r="R103" s="76" t="s">
        <v>119</v>
      </c>
      <c r="S103" s="62" t="s">
        <v>0</v>
      </c>
      <c r="T103" s="1">
        <f>92-9.2+105.5-26.8</f>
        <v>161.5</v>
      </c>
      <c r="U103" s="1">
        <v>1092</v>
      </c>
      <c r="V103" s="1">
        <v>1092</v>
      </c>
      <c r="W103" s="1">
        <v>1092</v>
      </c>
      <c r="X103" s="1">
        <v>1092</v>
      </c>
      <c r="Y103" s="1">
        <v>1092</v>
      </c>
      <c r="Z103" s="66">
        <f t="shared" si="23"/>
        <v>5621.5</v>
      </c>
      <c r="AA103" s="65">
        <v>2023</v>
      </c>
      <c r="AB103" s="131"/>
    </row>
    <row r="104" spans="1:31" ht="47.25" x14ac:dyDescent="0.2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81" t="s">
        <v>120</v>
      </c>
      <c r="S104" s="141" t="s">
        <v>39</v>
      </c>
      <c r="T104" s="47">
        <f>4+4</f>
        <v>8</v>
      </c>
      <c r="U104" s="47">
        <v>29</v>
      </c>
      <c r="V104" s="47">
        <v>29</v>
      </c>
      <c r="W104" s="47">
        <v>29</v>
      </c>
      <c r="X104" s="47">
        <v>29</v>
      </c>
      <c r="Y104" s="47">
        <v>29</v>
      </c>
      <c r="Z104" s="55">
        <f t="shared" si="23"/>
        <v>153</v>
      </c>
      <c r="AA104" s="44">
        <v>2023</v>
      </c>
      <c r="AB104" s="138"/>
      <c r="AC104" s="119"/>
    </row>
    <row r="105" spans="1:31" ht="47.25" x14ac:dyDescent="0.25">
      <c r="A105" s="60" t="s">
        <v>19</v>
      </c>
      <c r="B105" s="60" t="s">
        <v>19</v>
      </c>
      <c r="C105" s="60" t="s">
        <v>25</v>
      </c>
      <c r="D105" s="60" t="s">
        <v>19</v>
      </c>
      <c r="E105" s="60" t="s">
        <v>22</v>
      </c>
      <c r="F105" s="60" t="s">
        <v>19</v>
      </c>
      <c r="G105" s="60" t="s">
        <v>23</v>
      </c>
      <c r="H105" s="60" t="s">
        <v>20</v>
      </c>
      <c r="I105" s="60" t="s">
        <v>25</v>
      </c>
      <c r="J105" s="60" t="s">
        <v>19</v>
      </c>
      <c r="K105" s="60" t="s">
        <v>19</v>
      </c>
      <c r="L105" s="60" t="s">
        <v>20</v>
      </c>
      <c r="M105" s="60" t="s">
        <v>19</v>
      </c>
      <c r="N105" s="60" t="s">
        <v>19</v>
      </c>
      <c r="O105" s="60" t="s">
        <v>19</v>
      </c>
      <c r="P105" s="60" t="s">
        <v>19</v>
      </c>
      <c r="Q105" s="60" t="s">
        <v>19</v>
      </c>
      <c r="R105" s="76" t="s">
        <v>119</v>
      </c>
      <c r="S105" s="62" t="s">
        <v>0</v>
      </c>
      <c r="T105" s="1">
        <f>1135.8-126-115.2-44.7</f>
        <v>849.89999999999986</v>
      </c>
      <c r="U105" s="1">
        <v>630.5</v>
      </c>
      <c r="V105" s="1">
        <v>630.5</v>
      </c>
      <c r="W105" s="1">
        <v>630.5</v>
      </c>
      <c r="X105" s="1">
        <v>630.5</v>
      </c>
      <c r="Y105" s="1">
        <v>630.5</v>
      </c>
      <c r="Z105" s="66">
        <f t="shared" si="23"/>
        <v>4002.3999999999996</v>
      </c>
      <c r="AA105" s="65">
        <v>2023</v>
      </c>
      <c r="AB105" s="133"/>
      <c r="AC105" s="112"/>
    </row>
    <row r="106" spans="1:31" ht="47.25" x14ac:dyDescent="0.2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68" t="s">
        <v>121</v>
      </c>
      <c r="S106" s="141" t="s">
        <v>39</v>
      </c>
      <c r="T106" s="47">
        <v>26</v>
      </c>
      <c r="U106" s="47">
        <v>20</v>
      </c>
      <c r="V106" s="47">
        <v>20</v>
      </c>
      <c r="W106" s="47">
        <v>20</v>
      </c>
      <c r="X106" s="47">
        <v>20</v>
      </c>
      <c r="Y106" s="47">
        <v>20</v>
      </c>
      <c r="Z106" s="55">
        <f t="shared" si="23"/>
        <v>126</v>
      </c>
      <c r="AA106" s="44">
        <v>2023</v>
      </c>
      <c r="AB106" s="134"/>
      <c r="AC106" s="112"/>
    </row>
    <row r="107" spans="1:31" ht="47.25" x14ac:dyDescent="0.25">
      <c r="A107" s="60" t="s">
        <v>19</v>
      </c>
      <c r="B107" s="60" t="s">
        <v>19</v>
      </c>
      <c r="C107" s="60" t="s">
        <v>22</v>
      </c>
      <c r="D107" s="60" t="s">
        <v>19</v>
      </c>
      <c r="E107" s="60" t="s">
        <v>22</v>
      </c>
      <c r="F107" s="60" t="s">
        <v>19</v>
      </c>
      <c r="G107" s="60" t="s">
        <v>23</v>
      </c>
      <c r="H107" s="60" t="s">
        <v>20</v>
      </c>
      <c r="I107" s="60" t="s">
        <v>25</v>
      </c>
      <c r="J107" s="60" t="s">
        <v>19</v>
      </c>
      <c r="K107" s="60" t="s">
        <v>19</v>
      </c>
      <c r="L107" s="60" t="s">
        <v>20</v>
      </c>
      <c r="M107" s="60" t="s">
        <v>19</v>
      </c>
      <c r="N107" s="60" t="s">
        <v>19</v>
      </c>
      <c r="O107" s="60" t="s">
        <v>19</v>
      </c>
      <c r="P107" s="60" t="s">
        <v>19</v>
      </c>
      <c r="Q107" s="60" t="s">
        <v>19</v>
      </c>
      <c r="R107" s="76" t="s">
        <v>119</v>
      </c>
      <c r="S107" s="62" t="s">
        <v>0</v>
      </c>
      <c r="T107" s="1">
        <f>429.2+396.7-107.5</f>
        <v>718.4</v>
      </c>
      <c r="U107" s="1">
        <v>475.2</v>
      </c>
      <c r="V107" s="1">
        <v>475.2</v>
      </c>
      <c r="W107" s="1">
        <v>475.2</v>
      </c>
      <c r="X107" s="1">
        <v>475.2</v>
      </c>
      <c r="Y107" s="1">
        <v>475.2</v>
      </c>
      <c r="Z107" s="66">
        <f t="shared" si="23"/>
        <v>3094.3999999999996</v>
      </c>
      <c r="AA107" s="65">
        <v>2023</v>
      </c>
      <c r="AB107" s="131"/>
    </row>
    <row r="108" spans="1:31" ht="47.25" x14ac:dyDescent="0.25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3" t="s">
        <v>122</v>
      </c>
      <c r="S108" s="44" t="s">
        <v>39</v>
      </c>
      <c r="T108" s="47">
        <v>17</v>
      </c>
      <c r="U108" s="47">
        <v>17</v>
      </c>
      <c r="V108" s="47">
        <v>17</v>
      </c>
      <c r="W108" s="47">
        <v>17</v>
      </c>
      <c r="X108" s="47">
        <v>17</v>
      </c>
      <c r="Y108" s="47">
        <v>17</v>
      </c>
      <c r="Z108" s="55">
        <f t="shared" si="23"/>
        <v>102</v>
      </c>
      <c r="AA108" s="44">
        <v>2023</v>
      </c>
      <c r="AB108" s="134"/>
      <c r="AC108" s="112"/>
    </row>
    <row r="109" spans="1:31" ht="47.25" x14ac:dyDescent="0.25">
      <c r="A109" s="60" t="s">
        <v>19</v>
      </c>
      <c r="B109" s="60" t="s">
        <v>19</v>
      </c>
      <c r="C109" s="60" t="s">
        <v>26</v>
      </c>
      <c r="D109" s="60" t="s">
        <v>19</v>
      </c>
      <c r="E109" s="60" t="s">
        <v>22</v>
      </c>
      <c r="F109" s="60" t="s">
        <v>19</v>
      </c>
      <c r="G109" s="60" t="s">
        <v>23</v>
      </c>
      <c r="H109" s="60" t="s">
        <v>20</v>
      </c>
      <c r="I109" s="60" t="s">
        <v>25</v>
      </c>
      <c r="J109" s="60" t="s">
        <v>19</v>
      </c>
      <c r="K109" s="60" t="s">
        <v>19</v>
      </c>
      <c r="L109" s="60" t="s">
        <v>20</v>
      </c>
      <c r="M109" s="60" t="s">
        <v>19</v>
      </c>
      <c r="N109" s="60" t="s">
        <v>19</v>
      </c>
      <c r="O109" s="60" t="s">
        <v>19</v>
      </c>
      <c r="P109" s="60" t="s">
        <v>19</v>
      </c>
      <c r="Q109" s="60" t="s">
        <v>19</v>
      </c>
      <c r="R109" s="76" t="s">
        <v>123</v>
      </c>
      <c r="S109" s="62" t="s">
        <v>0</v>
      </c>
      <c r="T109" s="1">
        <f>153.3-3</f>
        <v>150.30000000000001</v>
      </c>
      <c r="U109" s="1">
        <v>200</v>
      </c>
      <c r="V109" s="1">
        <v>200</v>
      </c>
      <c r="W109" s="1">
        <v>200</v>
      </c>
      <c r="X109" s="1">
        <v>200</v>
      </c>
      <c r="Y109" s="1">
        <v>200</v>
      </c>
      <c r="Z109" s="66">
        <f t="shared" si="23"/>
        <v>1150.3</v>
      </c>
      <c r="AA109" s="65">
        <v>2023</v>
      </c>
      <c r="AB109" s="34"/>
    </row>
    <row r="110" spans="1:31" ht="47.25" x14ac:dyDescent="0.25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3" t="s">
        <v>124</v>
      </c>
      <c r="S110" s="44" t="s">
        <v>39</v>
      </c>
      <c r="T110" s="47">
        <v>10</v>
      </c>
      <c r="U110" s="47">
        <v>18</v>
      </c>
      <c r="V110" s="47">
        <v>18</v>
      </c>
      <c r="W110" s="47">
        <v>18</v>
      </c>
      <c r="X110" s="47">
        <v>18</v>
      </c>
      <c r="Y110" s="47">
        <v>18</v>
      </c>
      <c r="Z110" s="55">
        <f t="shared" si="23"/>
        <v>100</v>
      </c>
      <c r="AA110" s="44">
        <v>2023</v>
      </c>
      <c r="AB110" s="34"/>
    </row>
    <row r="111" spans="1:31" ht="31.5" x14ac:dyDescent="0.25">
      <c r="A111" s="60" t="s">
        <v>19</v>
      </c>
      <c r="B111" s="60" t="s">
        <v>20</v>
      </c>
      <c r="C111" s="60" t="s">
        <v>21</v>
      </c>
      <c r="D111" s="60" t="s">
        <v>19</v>
      </c>
      <c r="E111" s="60" t="s">
        <v>22</v>
      </c>
      <c r="F111" s="60" t="s">
        <v>19</v>
      </c>
      <c r="G111" s="60" t="s">
        <v>23</v>
      </c>
      <c r="H111" s="60" t="s">
        <v>20</v>
      </c>
      <c r="I111" s="60" t="s">
        <v>25</v>
      </c>
      <c r="J111" s="60" t="s">
        <v>19</v>
      </c>
      <c r="K111" s="60" t="s">
        <v>19</v>
      </c>
      <c r="L111" s="60" t="s">
        <v>20</v>
      </c>
      <c r="M111" s="60" t="s">
        <v>19</v>
      </c>
      <c r="N111" s="60" t="s">
        <v>19</v>
      </c>
      <c r="O111" s="60" t="s">
        <v>19</v>
      </c>
      <c r="P111" s="60" t="s">
        <v>19</v>
      </c>
      <c r="Q111" s="60" t="s">
        <v>19</v>
      </c>
      <c r="R111" s="143" t="s">
        <v>125</v>
      </c>
      <c r="S111" s="103" t="s">
        <v>0</v>
      </c>
      <c r="T111" s="66">
        <f>2300+20572-19997.4-439+45+48+203.1-4</f>
        <v>2727.6999999999985</v>
      </c>
      <c r="U111" s="66">
        <v>7300</v>
      </c>
      <c r="V111" s="66">
        <v>3500</v>
      </c>
      <c r="W111" s="66">
        <v>3500</v>
      </c>
      <c r="X111" s="66">
        <v>3500</v>
      </c>
      <c r="Y111" s="66">
        <v>3500</v>
      </c>
      <c r="Z111" s="66">
        <f>SUM(T111:Y111)</f>
        <v>24027.699999999997</v>
      </c>
      <c r="AA111" s="65">
        <v>2023</v>
      </c>
      <c r="AB111" s="134"/>
      <c r="AC111" s="119"/>
      <c r="AD111" s="119"/>
      <c r="AE111" s="119"/>
    </row>
    <row r="112" spans="1:31" s="79" customFormat="1" ht="47.45" customHeight="1" x14ac:dyDescent="0.2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43" t="s">
        <v>126</v>
      </c>
      <c r="S112" s="44" t="s">
        <v>52</v>
      </c>
      <c r="T112" s="2">
        <v>8</v>
      </c>
      <c r="U112" s="2">
        <v>8</v>
      </c>
      <c r="V112" s="2">
        <v>8</v>
      </c>
      <c r="W112" s="2">
        <v>8</v>
      </c>
      <c r="X112" s="2">
        <v>8</v>
      </c>
      <c r="Y112" s="2">
        <v>8</v>
      </c>
      <c r="Z112" s="48">
        <v>8</v>
      </c>
      <c r="AA112" s="44">
        <v>2023</v>
      </c>
      <c r="AB112" s="34"/>
      <c r="AC112" s="112"/>
    </row>
    <row r="113" spans="1:31" ht="31.5" x14ac:dyDescent="0.2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68" t="s">
        <v>127</v>
      </c>
      <c r="S113" s="141" t="s">
        <v>52</v>
      </c>
      <c r="T113" s="2">
        <v>0</v>
      </c>
      <c r="U113" s="2">
        <v>998</v>
      </c>
      <c r="V113" s="2">
        <v>0</v>
      </c>
      <c r="W113" s="2">
        <v>0</v>
      </c>
      <c r="X113" s="2">
        <v>0</v>
      </c>
      <c r="Y113" s="2">
        <v>0</v>
      </c>
      <c r="Z113" s="48">
        <f>T113+U113+V113+W113+X113+Y113</f>
        <v>998</v>
      </c>
      <c r="AA113" s="141">
        <v>2019</v>
      </c>
      <c r="AB113" s="34"/>
      <c r="AC113" s="112"/>
    </row>
    <row r="114" spans="1:31" s="79" customFormat="1" ht="31.9" customHeight="1" x14ac:dyDescent="0.25">
      <c r="A114" s="60" t="s">
        <v>19</v>
      </c>
      <c r="B114" s="60" t="s">
        <v>20</v>
      </c>
      <c r="C114" s="60" t="s">
        <v>21</v>
      </c>
      <c r="D114" s="60" t="s">
        <v>19</v>
      </c>
      <c r="E114" s="60" t="s">
        <v>22</v>
      </c>
      <c r="F114" s="60" t="s">
        <v>19</v>
      </c>
      <c r="G114" s="60" t="s">
        <v>23</v>
      </c>
      <c r="H114" s="60" t="s">
        <v>20</v>
      </c>
      <c r="I114" s="60" t="s">
        <v>25</v>
      </c>
      <c r="J114" s="60" t="s">
        <v>19</v>
      </c>
      <c r="K114" s="60" t="s">
        <v>19</v>
      </c>
      <c r="L114" s="60" t="s">
        <v>20</v>
      </c>
      <c r="M114" s="60" t="s">
        <v>19</v>
      </c>
      <c r="N114" s="60" t="s">
        <v>19</v>
      </c>
      <c r="O114" s="60" t="s">
        <v>19</v>
      </c>
      <c r="P114" s="60" t="s">
        <v>19</v>
      </c>
      <c r="Q114" s="60" t="s">
        <v>19</v>
      </c>
      <c r="R114" s="61" t="s">
        <v>128</v>
      </c>
      <c r="S114" s="65" t="s">
        <v>0</v>
      </c>
      <c r="T114" s="66">
        <f>102300-550-5000-1550.7+43.1+12-12</f>
        <v>95242.400000000009</v>
      </c>
      <c r="U114" s="66">
        <v>83000</v>
      </c>
      <c r="V114" s="66">
        <v>92300</v>
      </c>
      <c r="W114" s="66">
        <v>83000</v>
      </c>
      <c r="X114" s="66">
        <v>83000</v>
      </c>
      <c r="Y114" s="66">
        <v>83000</v>
      </c>
      <c r="Z114" s="66">
        <f>T114+U114+V114+W114+X114+Y114</f>
        <v>519542.4</v>
      </c>
      <c r="AA114" s="65">
        <v>2023</v>
      </c>
      <c r="AB114" s="34"/>
    </row>
    <row r="115" spans="1:31" s="79" customFormat="1" ht="31.5" x14ac:dyDescent="0.25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54" t="s">
        <v>129</v>
      </c>
      <c r="S115" s="44" t="s">
        <v>56</v>
      </c>
      <c r="T115" s="4">
        <v>3.7</v>
      </c>
      <c r="U115" s="4">
        <v>3.8</v>
      </c>
      <c r="V115" s="4">
        <v>3.8</v>
      </c>
      <c r="W115" s="4">
        <v>3.8</v>
      </c>
      <c r="X115" s="4">
        <v>3.8</v>
      </c>
      <c r="Y115" s="4">
        <v>3.8</v>
      </c>
      <c r="Z115" s="6">
        <v>3.8</v>
      </c>
      <c r="AA115" s="44">
        <v>2023</v>
      </c>
      <c r="AB115" s="34"/>
    </row>
    <row r="116" spans="1:31" ht="47.25" x14ac:dyDescent="0.25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3" t="s">
        <v>130</v>
      </c>
      <c r="S116" s="44" t="s">
        <v>52</v>
      </c>
      <c r="T116" s="47">
        <v>87</v>
      </c>
      <c r="U116" s="47">
        <v>74</v>
      </c>
      <c r="V116" s="47">
        <v>74</v>
      </c>
      <c r="W116" s="47">
        <v>74</v>
      </c>
      <c r="X116" s="47">
        <v>74</v>
      </c>
      <c r="Y116" s="47">
        <v>74</v>
      </c>
      <c r="Z116" s="55">
        <v>74</v>
      </c>
      <c r="AA116" s="44">
        <v>2023</v>
      </c>
      <c r="AB116" s="134"/>
      <c r="AC116" s="112"/>
    </row>
    <row r="117" spans="1:31" ht="47.45" customHeight="1" x14ac:dyDescent="0.2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68" t="s">
        <v>131</v>
      </c>
      <c r="S117" s="141" t="s">
        <v>52</v>
      </c>
      <c r="T117" s="2">
        <v>2400</v>
      </c>
      <c r="U117" s="47">
        <v>2400</v>
      </c>
      <c r="V117" s="47">
        <v>2400</v>
      </c>
      <c r="W117" s="47">
        <v>2400</v>
      </c>
      <c r="X117" s="47">
        <v>2400</v>
      </c>
      <c r="Y117" s="47">
        <v>2400</v>
      </c>
      <c r="Z117" s="55">
        <f>T117+U117+V117+W117+X117+Y117</f>
        <v>14400</v>
      </c>
      <c r="AA117" s="44">
        <v>2023</v>
      </c>
      <c r="AB117" s="134"/>
      <c r="AC117" s="112"/>
    </row>
    <row r="118" spans="1:31" ht="47.25" x14ac:dyDescent="0.2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68" t="s">
        <v>132</v>
      </c>
      <c r="S118" s="141" t="s">
        <v>33</v>
      </c>
      <c r="T118" s="4">
        <v>12100</v>
      </c>
      <c r="U118" s="3">
        <v>12800</v>
      </c>
      <c r="V118" s="3">
        <v>12800</v>
      </c>
      <c r="W118" s="3">
        <v>12800</v>
      </c>
      <c r="X118" s="3">
        <v>12800</v>
      </c>
      <c r="Y118" s="3">
        <v>12800</v>
      </c>
      <c r="Z118" s="6">
        <f>T118+U118+V118+W118+X118+Y118</f>
        <v>76100</v>
      </c>
      <c r="AA118" s="44">
        <v>2023</v>
      </c>
      <c r="AB118" s="134"/>
      <c r="AC118" s="112"/>
    </row>
    <row r="119" spans="1:31" s="57" customFormat="1" ht="30" customHeight="1" x14ac:dyDescent="0.2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68" t="s">
        <v>133</v>
      </c>
      <c r="S119" s="141" t="s">
        <v>35</v>
      </c>
      <c r="T119" s="4">
        <v>8969</v>
      </c>
      <c r="U119" s="3">
        <v>12053</v>
      </c>
      <c r="V119" s="3">
        <v>12053</v>
      </c>
      <c r="W119" s="3">
        <v>12053</v>
      </c>
      <c r="X119" s="3">
        <v>12053</v>
      </c>
      <c r="Y119" s="3">
        <v>12053</v>
      </c>
      <c r="Z119" s="6">
        <f>T119+U119+V119+W119+X119+Y119</f>
        <v>69234</v>
      </c>
      <c r="AA119" s="44">
        <v>2023</v>
      </c>
      <c r="AB119" s="134"/>
      <c r="AC119" s="112"/>
    </row>
    <row r="120" spans="1:31" s="57" customFormat="1" ht="31.5" x14ac:dyDescent="0.25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3" t="s">
        <v>134</v>
      </c>
      <c r="S120" s="44" t="s">
        <v>56</v>
      </c>
      <c r="T120" s="3">
        <v>2557</v>
      </c>
      <c r="U120" s="3">
        <v>2009.1</v>
      </c>
      <c r="V120" s="3">
        <v>2736</v>
      </c>
      <c r="W120" s="3">
        <v>2009.1</v>
      </c>
      <c r="X120" s="3">
        <v>2009.1</v>
      </c>
      <c r="Y120" s="3">
        <v>2009.1</v>
      </c>
      <c r="Z120" s="6">
        <v>2009.1</v>
      </c>
      <c r="AA120" s="44">
        <v>2023</v>
      </c>
      <c r="AB120" s="34"/>
    </row>
    <row r="121" spans="1:31" ht="63" x14ac:dyDescent="0.25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54" t="s">
        <v>135</v>
      </c>
      <c r="S121" s="44" t="s">
        <v>37</v>
      </c>
      <c r="T121" s="47">
        <v>247</v>
      </c>
      <c r="U121" s="47">
        <v>247</v>
      </c>
      <c r="V121" s="47">
        <v>248</v>
      </c>
      <c r="W121" s="47">
        <v>247</v>
      </c>
      <c r="X121" s="47">
        <v>247</v>
      </c>
      <c r="Y121" s="47">
        <v>247</v>
      </c>
      <c r="Z121" s="55">
        <f t="shared" ref="Z121:Z126" si="24">T121+U121+V121+W121+X121+Y121</f>
        <v>1483</v>
      </c>
      <c r="AA121" s="44">
        <v>2023</v>
      </c>
      <c r="AB121" s="34"/>
    </row>
    <row r="122" spans="1:31" ht="31.5" x14ac:dyDescent="0.25">
      <c r="A122" s="60" t="s">
        <v>19</v>
      </c>
      <c r="B122" s="60" t="s">
        <v>20</v>
      </c>
      <c r="C122" s="60" t="s">
        <v>25</v>
      </c>
      <c r="D122" s="60" t="s">
        <v>19</v>
      </c>
      <c r="E122" s="60" t="s">
        <v>22</v>
      </c>
      <c r="F122" s="60" t="s">
        <v>19</v>
      </c>
      <c r="G122" s="60" t="s">
        <v>23</v>
      </c>
      <c r="H122" s="60" t="s">
        <v>20</v>
      </c>
      <c r="I122" s="60" t="s">
        <v>25</v>
      </c>
      <c r="J122" s="60" t="s">
        <v>19</v>
      </c>
      <c r="K122" s="60" t="s">
        <v>19</v>
      </c>
      <c r="L122" s="60" t="s">
        <v>20</v>
      </c>
      <c r="M122" s="60" t="s">
        <v>19</v>
      </c>
      <c r="N122" s="60" t="s">
        <v>19</v>
      </c>
      <c r="O122" s="60" t="s">
        <v>19</v>
      </c>
      <c r="P122" s="60" t="s">
        <v>19</v>
      </c>
      <c r="Q122" s="60" t="s">
        <v>19</v>
      </c>
      <c r="R122" s="75" t="s">
        <v>136</v>
      </c>
      <c r="S122" s="103" t="s">
        <v>0</v>
      </c>
      <c r="T122" s="66">
        <f>0+236</f>
        <v>236</v>
      </c>
      <c r="U122" s="66">
        <v>1036</v>
      </c>
      <c r="V122" s="66">
        <v>1036</v>
      </c>
      <c r="W122" s="66">
        <v>1036</v>
      </c>
      <c r="X122" s="66">
        <v>1036</v>
      </c>
      <c r="Y122" s="66">
        <v>1036</v>
      </c>
      <c r="Z122" s="66">
        <f t="shared" si="24"/>
        <v>5416</v>
      </c>
      <c r="AA122" s="65">
        <v>2023</v>
      </c>
      <c r="AB122" s="34"/>
    </row>
    <row r="123" spans="1:31" ht="31.5" x14ac:dyDescent="0.2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68" t="s">
        <v>137</v>
      </c>
      <c r="S123" s="141" t="s">
        <v>52</v>
      </c>
      <c r="T123" s="2">
        <v>0</v>
      </c>
      <c r="U123" s="2">
        <v>0</v>
      </c>
      <c r="V123" s="2">
        <v>0</v>
      </c>
      <c r="W123" s="2">
        <v>0</v>
      </c>
      <c r="X123" s="2">
        <v>5</v>
      </c>
      <c r="Y123" s="2">
        <v>5</v>
      </c>
      <c r="Z123" s="55">
        <f t="shared" si="24"/>
        <v>10</v>
      </c>
      <c r="AA123" s="44">
        <v>2023</v>
      </c>
      <c r="AB123" s="134"/>
      <c r="AC123" s="119"/>
      <c r="AD123" s="119"/>
      <c r="AE123" s="119"/>
    </row>
    <row r="124" spans="1:31" ht="31.5" x14ac:dyDescent="0.2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68" t="s">
        <v>205</v>
      </c>
      <c r="S124" s="141" t="s">
        <v>52</v>
      </c>
      <c r="T124" s="2">
        <v>3</v>
      </c>
      <c r="U124" s="2">
        <v>5</v>
      </c>
      <c r="V124" s="2">
        <v>5</v>
      </c>
      <c r="W124" s="2">
        <v>5</v>
      </c>
      <c r="X124" s="47">
        <v>5</v>
      </c>
      <c r="Y124" s="47">
        <v>5</v>
      </c>
      <c r="Z124" s="55">
        <v>5</v>
      </c>
      <c r="AA124" s="44">
        <v>2023</v>
      </c>
      <c r="AB124" s="34"/>
      <c r="AC124" s="119"/>
      <c r="AD124" s="119"/>
      <c r="AE124" s="119"/>
    </row>
    <row r="125" spans="1:31" ht="33" customHeight="1" x14ac:dyDescent="0.25">
      <c r="A125" s="60" t="s">
        <v>19</v>
      </c>
      <c r="B125" s="60" t="s">
        <v>20</v>
      </c>
      <c r="C125" s="60" t="s">
        <v>21</v>
      </c>
      <c r="D125" s="60" t="s">
        <v>19</v>
      </c>
      <c r="E125" s="60" t="s">
        <v>22</v>
      </c>
      <c r="F125" s="60" t="s">
        <v>19</v>
      </c>
      <c r="G125" s="60" t="s">
        <v>23</v>
      </c>
      <c r="H125" s="60" t="s">
        <v>20</v>
      </c>
      <c r="I125" s="60" t="s">
        <v>25</v>
      </c>
      <c r="J125" s="60" t="s">
        <v>19</v>
      </c>
      <c r="K125" s="60" t="s">
        <v>19</v>
      </c>
      <c r="L125" s="60" t="s">
        <v>20</v>
      </c>
      <c r="M125" s="60" t="s">
        <v>19</v>
      </c>
      <c r="N125" s="60" t="s">
        <v>19</v>
      </c>
      <c r="O125" s="60" t="s">
        <v>19</v>
      </c>
      <c r="P125" s="60" t="s">
        <v>19</v>
      </c>
      <c r="Q125" s="60" t="s">
        <v>19</v>
      </c>
      <c r="R125" s="75" t="s">
        <v>200</v>
      </c>
      <c r="S125" s="103" t="s">
        <v>0</v>
      </c>
      <c r="T125" s="66">
        <f>0+550+1550.7</f>
        <v>2100.6999999999998</v>
      </c>
      <c r="U125" s="66">
        <f>0</f>
        <v>0</v>
      </c>
      <c r="V125" s="66">
        <f>0</f>
        <v>0</v>
      </c>
      <c r="W125" s="66">
        <f>0</f>
        <v>0</v>
      </c>
      <c r="X125" s="66">
        <f>0</f>
        <v>0</v>
      </c>
      <c r="Y125" s="66">
        <f>0</f>
        <v>0</v>
      </c>
      <c r="Z125" s="66">
        <f t="shared" si="24"/>
        <v>2100.6999999999998</v>
      </c>
      <c r="AA125" s="65">
        <v>2018</v>
      </c>
      <c r="AB125" s="34"/>
    </row>
    <row r="126" spans="1:31" ht="31.5" x14ac:dyDescent="0.2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68" t="s">
        <v>199</v>
      </c>
      <c r="S126" s="141" t="s">
        <v>10</v>
      </c>
      <c r="T126" s="2">
        <v>2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55">
        <f t="shared" si="24"/>
        <v>2</v>
      </c>
      <c r="AA126" s="44">
        <v>2018</v>
      </c>
      <c r="AB126" s="134"/>
      <c r="AC126" s="119"/>
      <c r="AD126" s="119"/>
      <c r="AE126" s="119"/>
    </row>
    <row r="127" spans="1:31" ht="63" x14ac:dyDescent="0.25">
      <c r="A127" s="60" t="s">
        <v>19</v>
      </c>
      <c r="B127" s="60" t="s">
        <v>20</v>
      </c>
      <c r="C127" s="60" t="s">
        <v>21</v>
      </c>
      <c r="D127" s="60" t="s">
        <v>19</v>
      </c>
      <c r="E127" s="60" t="s">
        <v>22</v>
      </c>
      <c r="F127" s="60" t="s">
        <v>19</v>
      </c>
      <c r="G127" s="60" t="s">
        <v>23</v>
      </c>
      <c r="H127" s="60" t="s">
        <v>20</v>
      </c>
      <c r="I127" s="60" t="s">
        <v>25</v>
      </c>
      <c r="J127" s="60" t="s">
        <v>19</v>
      </c>
      <c r="K127" s="60" t="s">
        <v>304</v>
      </c>
      <c r="L127" s="60" t="s">
        <v>21</v>
      </c>
      <c r="M127" s="60" t="s">
        <v>22</v>
      </c>
      <c r="N127" s="60" t="s">
        <v>22</v>
      </c>
      <c r="O127" s="60" t="s">
        <v>22</v>
      </c>
      <c r="P127" s="60" t="s">
        <v>22</v>
      </c>
      <c r="Q127" s="60" t="s">
        <v>20</v>
      </c>
      <c r="R127" s="145" t="s">
        <v>334</v>
      </c>
      <c r="S127" s="62" t="s">
        <v>0</v>
      </c>
      <c r="T127" s="66">
        <v>0</v>
      </c>
      <c r="U127" s="66">
        <v>3555.5</v>
      </c>
      <c r="V127" s="66">
        <v>5649.7</v>
      </c>
      <c r="W127" s="66">
        <v>5649.7</v>
      </c>
      <c r="X127" s="66">
        <v>5649.7</v>
      </c>
      <c r="Y127" s="66">
        <v>0</v>
      </c>
      <c r="Z127" s="66">
        <f>SUM(T127:Y127)</f>
        <v>20504.600000000002</v>
      </c>
      <c r="AA127" s="65">
        <v>2022</v>
      </c>
      <c r="AC127" s="114"/>
      <c r="AD127" s="114"/>
    </row>
    <row r="128" spans="1:31" ht="47.25" x14ac:dyDescent="0.2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68" t="s">
        <v>82</v>
      </c>
      <c r="S128" s="69" t="s">
        <v>39</v>
      </c>
      <c r="T128" s="2">
        <v>0</v>
      </c>
      <c r="U128" s="2">
        <v>2</v>
      </c>
      <c r="V128" s="2">
        <v>3</v>
      </c>
      <c r="W128" s="2">
        <v>3</v>
      </c>
      <c r="X128" s="2">
        <v>3</v>
      </c>
      <c r="Y128" s="2">
        <v>0</v>
      </c>
      <c r="Z128" s="55">
        <f>T128+U128+V128+W128+X128+Y128</f>
        <v>11</v>
      </c>
      <c r="AA128" s="141">
        <v>2022</v>
      </c>
      <c r="AC128" s="114"/>
      <c r="AD128" s="114"/>
    </row>
    <row r="129" spans="1:30" ht="31.15" customHeight="1" x14ac:dyDescent="0.2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68" t="s">
        <v>83</v>
      </c>
      <c r="S129" s="69" t="s">
        <v>56</v>
      </c>
      <c r="T129" s="4">
        <v>0</v>
      </c>
      <c r="U129" s="4">
        <v>51</v>
      </c>
      <c r="V129" s="4">
        <v>64.3</v>
      </c>
      <c r="W129" s="4">
        <v>64.3</v>
      </c>
      <c r="X129" s="4">
        <v>64.3</v>
      </c>
      <c r="Y129" s="4">
        <v>0</v>
      </c>
      <c r="Z129" s="6">
        <f>T129+U129+V129+W129+X129+Y129</f>
        <v>243.89999999999998</v>
      </c>
      <c r="AA129" s="44">
        <v>2022</v>
      </c>
      <c r="AC129" s="114"/>
      <c r="AD129" s="114"/>
    </row>
    <row r="130" spans="1:30" s="57" customFormat="1" ht="33" customHeight="1" x14ac:dyDescent="0.25">
      <c r="A130" s="49"/>
      <c r="B130" s="49"/>
      <c r="C130" s="49"/>
      <c r="D130" s="49"/>
      <c r="E130" s="49"/>
      <c r="F130" s="49"/>
      <c r="G130" s="49"/>
      <c r="H130" s="49"/>
      <c r="I130" s="49"/>
      <c r="J130" s="49"/>
      <c r="K130" s="49"/>
      <c r="L130" s="49"/>
      <c r="M130" s="49"/>
      <c r="N130" s="49"/>
      <c r="O130" s="49"/>
      <c r="P130" s="49"/>
      <c r="Q130" s="49"/>
      <c r="R130" s="82" t="s">
        <v>60</v>
      </c>
      <c r="S130" s="53" t="s">
        <v>0</v>
      </c>
      <c r="T130" s="52">
        <f t="shared" ref="T130:Y130" si="25">T154+T188+T140+T434</f>
        <v>147061.215</v>
      </c>
      <c r="U130" s="52">
        <f t="shared" si="25"/>
        <v>25190.3</v>
      </c>
      <c r="V130" s="52">
        <f t="shared" si="25"/>
        <v>25190.3</v>
      </c>
      <c r="W130" s="52">
        <f t="shared" si="25"/>
        <v>25190.3</v>
      </c>
      <c r="X130" s="52">
        <f t="shared" si="25"/>
        <v>25190.3</v>
      </c>
      <c r="Y130" s="52">
        <f t="shared" si="25"/>
        <v>14428.3</v>
      </c>
      <c r="Z130" s="52">
        <f>T130+U130+V130+W130+X130+Y130</f>
        <v>262250.71499999997</v>
      </c>
      <c r="AA130" s="53">
        <v>2023</v>
      </c>
      <c r="AB130" s="121"/>
      <c r="AC130" s="56"/>
    </row>
    <row r="131" spans="1:30" s="57" customFormat="1" ht="62.45" hidden="1" customHeight="1" x14ac:dyDescent="0.25">
      <c r="A131" s="49"/>
      <c r="B131" s="49"/>
      <c r="C131" s="49"/>
      <c r="D131" s="49" t="s">
        <v>19</v>
      </c>
      <c r="E131" s="49" t="s">
        <v>22</v>
      </c>
      <c r="F131" s="49" t="s">
        <v>19</v>
      </c>
      <c r="G131" s="49" t="s">
        <v>23</v>
      </c>
      <c r="H131" s="49" t="s">
        <v>20</v>
      </c>
      <c r="I131" s="49" t="s">
        <v>25</v>
      </c>
      <c r="J131" s="49" t="s">
        <v>19</v>
      </c>
      <c r="K131" s="49" t="s">
        <v>304</v>
      </c>
      <c r="L131" s="49" t="s">
        <v>21</v>
      </c>
      <c r="M131" s="49" t="s">
        <v>22</v>
      </c>
      <c r="N131" s="49" t="s">
        <v>22</v>
      </c>
      <c r="O131" s="49" t="s">
        <v>22</v>
      </c>
      <c r="P131" s="49" t="s">
        <v>22</v>
      </c>
      <c r="Q131" s="49" t="s">
        <v>21</v>
      </c>
      <c r="R131" s="82" t="s">
        <v>307</v>
      </c>
      <c r="S131" s="53" t="s">
        <v>0</v>
      </c>
      <c r="T131" s="52"/>
      <c r="U131" s="52"/>
      <c r="V131" s="52"/>
      <c r="W131" s="52"/>
      <c r="X131" s="52"/>
      <c r="Y131" s="52"/>
      <c r="Z131" s="52">
        <f t="shared" ref="Z131" si="26">T131+U131+V131+W131+X131+Y131</f>
        <v>0</v>
      </c>
      <c r="AA131" s="53">
        <v>2022</v>
      </c>
      <c r="AB131" s="121"/>
      <c r="AC131" s="56"/>
    </row>
    <row r="132" spans="1:30" s="57" customFormat="1" ht="47.25" x14ac:dyDescent="0.25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3" t="s">
        <v>276</v>
      </c>
      <c r="S132" s="44" t="s">
        <v>39</v>
      </c>
      <c r="T132" s="2">
        <f>T435+T159+T190</f>
        <v>58</v>
      </c>
      <c r="U132" s="2">
        <f t="shared" ref="U132:Y132" si="27">U435+U159+U190</f>
        <v>51</v>
      </c>
      <c r="V132" s="2">
        <f t="shared" si="27"/>
        <v>48</v>
      </c>
      <c r="W132" s="2">
        <f t="shared" si="27"/>
        <v>48</v>
      </c>
      <c r="X132" s="2">
        <f t="shared" si="27"/>
        <v>48</v>
      </c>
      <c r="Y132" s="2">
        <f t="shared" si="27"/>
        <v>18</v>
      </c>
      <c r="Z132" s="48">
        <f>SUM(T132:Y132)</f>
        <v>271</v>
      </c>
      <c r="AA132" s="44">
        <v>2023</v>
      </c>
      <c r="AB132" s="100"/>
      <c r="AC132" s="56"/>
    </row>
    <row r="133" spans="1:30" s="57" customFormat="1" ht="47.25" x14ac:dyDescent="0.25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3" t="s">
        <v>277</v>
      </c>
      <c r="S133" s="44" t="s">
        <v>56</v>
      </c>
      <c r="T133" s="4">
        <f>T435+T157+T189</f>
        <v>63</v>
      </c>
      <c r="U133" s="4">
        <f>U436+U157+U189</f>
        <v>80.3</v>
      </c>
      <c r="V133" s="4">
        <f>V436+V157+V189</f>
        <v>80.3</v>
      </c>
      <c r="W133" s="4">
        <f>W436+W157+W189</f>
        <v>80.3</v>
      </c>
      <c r="X133" s="4">
        <f>X436+X157+X189</f>
        <v>80.3</v>
      </c>
      <c r="Y133" s="4">
        <f>Y436+Y157+Y189</f>
        <v>22.1</v>
      </c>
      <c r="Z133" s="5">
        <f>SUM(T133:Y133)</f>
        <v>406.30000000000007</v>
      </c>
      <c r="AA133" s="44">
        <v>2023</v>
      </c>
      <c r="AB133" s="121"/>
      <c r="AC133" s="56"/>
    </row>
    <row r="134" spans="1:30" s="8" customFormat="1" ht="47.45" customHeight="1" x14ac:dyDescent="0.2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68" t="s">
        <v>138</v>
      </c>
      <c r="S134" s="141" t="s">
        <v>9</v>
      </c>
      <c r="T134" s="3">
        <f>((4338+39.6)+63)/13987*100</f>
        <v>31.748051762350755</v>
      </c>
      <c r="U134" s="3">
        <f>((4338+39.6)+63+80.3)/13987*100</f>
        <v>32.322156287981699</v>
      </c>
      <c r="V134" s="3">
        <f>((4338+39.6)+63+80.3+80.3)/13987*100</f>
        <v>32.896260813612642</v>
      </c>
      <c r="W134" s="3">
        <f>((4338+39.6)+63+80.3+80.3+80.3)/13987*100</f>
        <v>33.470365339243592</v>
      </c>
      <c r="X134" s="3">
        <f>((4338+39.6)+63+80.3+80.3+80.3+80.3)/13987*100</f>
        <v>34.044469864874536</v>
      </c>
      <c r="Y134" s="3">
        <f>((4338+39.6)+63+80.3+80.3+80.3+80.3+22.1)/13987*100</f>
        <v>34.202473725602353</v>
      </c>
      <c r="Z134" s="5">
        <f>Y134</f>
        <v>34.202473725602353</v>
      </c>
      <c r="AA134" s="141">
        <v>2223</v>
      </c>
      <c r="AB134" s="113"/>
      <c r="AC134" s="67"/>
    </row>
    <row r="135" spans="1:30" ht="47.25" x14ac:dyDescent="0.2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7" t="s">
        <v>139</v>
      </c>
      <c r="S135" s="141" t="s">
        <v>9</v>
      </c>
      <c r="T135" s="3">
        <f>30/58*100</f>
        <v>51.724137931034484</v>
      </c>
      <c r="U135" s="4">
        <v>91</v>
      </c>
      <c r="V135" s="4">
        <v>91</v>
      </c>
      <c r="W135" s="4">
        <v>91</v>
      </c>
      <c r="X135" s="4">
        <v>91</v>
      </c>
      <c r="Y135" s="4">
        <v>0</v>
      </c>
      <c r="Z135" s="5">
        <v>91</v>
      </c>
      <c r="AA135" s="141">
        <v>2022</v>
      </c>
      <c r="AB135" s="121"/>
    </row>
    <row r="136" spans="1:30" ht="62.45" customHeight="1" x14ac:dyDescent="0.2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7" t="s">
        <v>301</v>
      </c>
      <c r="S136" s="141" t="s">
        <v>302</v>
      </c>
      <c r="T136" s="4">
        <v>0</v>
      </c>
      <c r="U136" s="4">
        <v>23.7</v>
      </c>
      <c r="V136" s="4">
        <v>23.7</v>
      </c>
      <c r="W136" s="4">
        <v>23.7</v>
      </c>
      <c r="X136" s="4">
        <v>23.7</v>
      </c>
      <c r="Y136" s="4">
        <v>23.7</v>
      </c>
      <c r="Z136" s="5">
        <v>23.7</v>
      </c>
      <c r="AA136" s="141">
        <v>2023</v>
      </c>
      <c r="AB136" s="121"/>
    </row>
    <row r="137" spans="1:30" s="57" customFormat="1" ht="47.25" x14ac:dyDescent="0.25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3" t="s">
        <v>140</v>
      </c>
      <c r="S137" s="44" t="s">
        <v>9</v>
      </c>
      <c r="T137" s="3">
        <f>27.6/336.9*100</f>
        <v>8.1923419412288521</v>
      </c>
      <c r="U137" s="3">
        <v>43.1</v>
      </c>
      <c r="V137" s="3">
        <v>43.1</v>
      </c>
      <c r="W137" s="3">
        <v>43.1</v>
      </c>
      <c r="X137" s="3">
        <v>43.1</v>
      </c>
      <c r="Y137" s="3">
        <v>43.1</v>
      </c>
      <c r="Z137" s="6">
        <v>43.1</v>
      </c>
      <c r="AA137" s="44">
        <v>2023</v>
      </c>
      <c r="AB137" s="121"/>
      <c r="AC137" s="56"/>
    </row>
    <row r="138" spans="1:30" s="57" customFormat="1" ht="63" x14ac:dyDescent="0.2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1" t="s">
        <v>141</v>
      </c>
      <c r="S138" s="62" t="s">
        <v>42</v>
      </c>
      <c r="T138" s="63">
        <v>0</v>
      </c>
      <c r="U138" s="63">
        <v>1</v>
      </c>
      <c r="V138" s="63">
        <v>1</v>
      </c>
      <c r="W138" s="63">
        <v>1</v>
      </c>
      <c r="X138" s="63">
        <v>1</v>
      </c>
      <c r="Y138" s="63">
        <v>0</v>
      </c>
      <c r="Z138" s="64">
        <v>1</v>
      </c>
      <c r="AA138" s="65">
        <v>2022</v>
      </c>
      <c r="AB138" s="121"/>
      <c r="AC138" s="56"/>
    </row>
    <row r="139" spans="1:30" s="57" customFormat="1" ht="31.5" x14ac:dyDescent="0.25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3" t="s">
        <v>80</v>
      </c>
      <c r="S139" s="44" t="s">
        <v>39</v>
      </c>
      <c r="T139" s="47">
        <v>0</v>
      </c>
      <c r="U139" s="47">
        <f>U435</f>
        <v>33</v>
      </c>
      <c r="V139" s="47">
        <f>V435</f>
        <v>30</v>
      </c>
      <c r="W139" s="47">
        <f>W435</f>
        <v>30</v>
      </c>
      <c r="X139" s="47">
        <f>X435</f>
        <v>30</v>
      </c>
      <c r="Y139" s="47">
        <v>0</v>
      </c>
      <c r="Z139" s="55">
        <f t="shared" ref="Z139:Z140" si="28">SUM(T139:Y139)</f>
        <v>123</v>
      </c>
      <c r="AA139" s="44">
        <v>2022</v>
      </c>
      <c r="AB139" s="128"/>
      <c r="AC139" s="123"/>
      <c r="AD139" s="123"/>
    </row>
    <row r="140" spans="1:30" s="57" customFormat="1" ht="30.6" customHeight="1" x14ac:dyDescent="0.25">
      <c r="A140" s="60"/>
      <c r="B140" s="60"/>
      <c r="C140" s="60"/>
      <c r="D140" s="60" t="s">
        <v>19</v>
      </c>
      <c r="E140" s="60" t="s">
        <v>22</v>
      </c>
      <c r="F140" s="60" t="s">
        <v>19</v>
      </c>
      <c r="G140" s="60" t="s">
        <v>23</v>
      </c>
      <c r="H140" s="60" t="s">
        <v>20</v>
      </c>
      <c r="I140" s="60" t="s">
        <v>25</v>
      </c>
      <c r="J140" s="60" t="s">
        <v>19</v>
      </c>
      <c r="K140" s="60" t="s">
        <v>19</v>
      </c>
      <c r="L140" s="60" t="s">
        <v>21</v>
      </c>
      <c r="M140" s="60" t="s">
        <v>19</v>
      </c>
      <c r="N140" s="60" t="s">
        <v>19</v>
      </c>
      <c r="O140" s="60" t="s">
        <v>19</v>
      </c>
      <c r="P140" s="60" t="s">
        <v>19</v>
      </c>
      <c r="Q140" s="60" t="s">
        <v>19</v>
      </c>
      <c r="R140" s="144" t="s">
        <v>306</v>
      </c>
      <c r="S140" s="65" t="s">
        <v>0</v>
      </c>
      <c r="T140" s="66">
        <f t="shared" ref="T140:Y140" si="29">T142+T144+T146+T148</f>
        <v>1307</v>
      </c>
      <c r="U140" s="66">
        <f t="shared" si="29"/>
        <v>0</v>
      </c>
      <c r="V140" s="66">
        <f t="shared" si="29"/>
        <v>0</v>
      </c>
      <c r="W140" s="66">
        <f t="shared" si="29"/>
        <v>0</v>
      </c>
      <c r="X140" s="66">
        <f t="shared" si="29"/>
        <v>0</v>
      </c>
      <c r="Y140" s="66">
        <f t="shared" si="29"/>
        <v>0</v>
      </c>
      <c r="Z140" s="66">
        <f t="shared" si="28"/>
        <v>1307</v>
      </c>
      <c r="AA140" s="65">
        <v>2018</v>
      </c>
      <c r="AB140" s="121"/>
      <c r="AC140" s="123"/>
      <c r="AD140" s="123"/>
    </row>
    <row r="141" spans="1:30" s="57" customFormat="1" ht="63" x14ac:dyDescent="0.25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106" t="s">
        <v>321</v>
      </c>
      <c r="S141" s="58" t="s">
        <v>39</v>
      </c>
      <c r="T141" s="47">
        <f>T143+T145+T147+T149</f>
        <v>39</v>
      </c>
      <c r="U141" s="47">
        <f t="shared" ref="U141:Y141" si="30">U143+U145+U147+U149</f>
        <v>0</v>
      </c>
      <c r="V141" s="47">
        <f t="shared" si="30"/>
        <v>0</v>
      </c>
      <c r="W141" s="47">
        <f t="shared" si="30"/>
        <v>0</v>
      </c>
      <c r="X141" s="47">
        <f t="shared" si="30"/>
        <v>0</v>
      </c>
      <c r="Y141" s="47">
        <f t="shared" si="30"/>
        <v>0</v>
      </c>
      <c r="Z141" s="55">
        <f>T141</f>
        <v>39</v>
      </c>
      <c r="AA141" s="44">
        <v>2018</v>
      </c>
      <c r="AB141" s="121"/>
      <c r="AC141" s="123"/>
      <c r="AD141" s="123"/>
    </row>
    <row r="142" spans="1:30" s="57" customFormat="1" ht="30" customHeight="1" x14ac:dyDescent="0.25">
      <c r="A142" s="60" t="s">
        <v>19</v>
      </c>
      <c r="B142" s="60" t="s">
        <v>19</v>
      </c>
      <c r="C142" s="60" t="s">
        <v>23</v>
      </c>
      <c r="D142" s="60" t="s">
        <v>19</v>
      </c>
      <c r="E142" s="60" t="s">
        <v>22</v>
      </c>
      <c r="F142" s="60" t="s">
        <v>19</v>
      </c>
      <c r="G142" s="60" t="s">
        <v>23</v>
      </c>
      <c r="H142" s="60" t="s">
        <v>20</v>
      </c>
      <c r="I142" s="60" t="s">
        <v>25</v>
      </c>
      <c r="J142" s="60" t="s">
        <v>19</v>
      </c>
      <c r="K142" s="60" t="s">
        <v>19</v>
      </c>
      <c r="L142" s="60" t="s">
        <v>21</v>
      </c>
      <c r="M142" s="60" t="s">
        <v>19</v>
      </c>
      <c r="N142" s="60" t="s">
        <v>19</v>
      </c>
      <c r="O142" s="60" t="s">
        <v>19</v>
      </c>
      <c r="P142" s="60" t="s">
        <v>19</v>
      </c>
      <c r="Q142" s="60" t="s">
        <v>19</v>
      </c>
      <c r="R142" s="144" t="s">
        <v>306</v>
      </c>
      <c r="S142" s="62" t="s">
        <v>0</v>
      </c>
      <c r="T142" s="1">
        <v>474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66">
        <f>SUM(T142:Y142)</f>
        <v>474</v>
      </c>
      <c r="AA142" s="65">
        <v>2018</v>
      </c>
      <c r="AB142" s="132"/>
      <c r="AC142" s="124"/>
      <c r="AD142" s="124"/>
    </row>
    <row r="143" spans="1:30" s="57" customFormat="1" ht="78.75" x14ac:dyDescent="0.25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3" t="s">
        <v>322</v>
      </c>
      <c r="S143" s="58" t="s">
        <v>39</v>
      </c>
      <c r="T143" s="47">
        <v>15</v>
      </c>
      <c r="U143" s="47">
        <v>0</v>
      </c>
      <c r="V143" s="47">
        <v>0</v>
      </c>
      <c r="W143" s="47">
        <v>0</v>
      </c>
      <c r="X143" s="47">
        <v>0</v>
      </c>
      <c r="Y143" s="47">
        <v>0</v>
      </c>
      <c r="Z143" s="55">
        <f>T143+U143+V143+W143+X143</f>
        <v>15</v>
      </c>
      <c r="AA143" s="44">
        <v>2018</v>
      </c>
      <c r="AB143" s="121"/>
      <c r="AC143" s="56"/>
    </row>
    <row r="144" spans="1:30" s="57" customFormat="1" ht="30" customHeight="1" x14ac:dyDescent="0.25">
      <c r="A144" s="60" t="s">
        <v>19</v>
      </c>
      <c r="B144" s="60" t="s">
        <v>19</v>
      </c>
      <c r="C144" s="60" t="s">
        <v>25</v>
      </c>
      <c r="D144" s="60" t="s">
        <v>19</v>
      </c>
      <c r="E144" s="60" t="s">
        <v>22</v>
      </c>
      <c r="F144" s="60" t="s">
        <v>19</v>
      </c>
      <c r="G144" s="60" t="s">
        <v>23</v>
      </c>
      <c r="H144" s="60" t="s">
        <v>20</v>
      </c>
      <c r="I144" s="60" t="s">
        <v>25</v>
      </c>
      <c r="J144" s="60" t="s">
        <v>19</v>
      </c>
      <c r="K144" s="60" t="s">
        <v>19</v>
      </c>
      <c r="L144" s="60" t="s">
        <v>21</v>
      </c>
      <c r="M144" s="60" t="s">
        <v>19</v>
      </c>
      <c r="N144" s="60" t="s">
        <v>19</v>
      </c>
      <c r="O144" s="60" t="s">
        <v>19</v>
      </c>
      <c r="P144" s="60" t="s">
        <v>19</v>
      </c>
      <c r="Q144" s="60" t="s">
        <v>19</v>
      </c>
      <c r="R144" s="144" t="s">
        <v>306</v>
      </c>
      <c r="S144" s="62" t="s">
        <v>0</v>
      </c>
      <c r="T144" s="1">
        <f>0+126+400-100</f>
        <v>426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66">
        <f t="shared" ref="Z144:Z149" si="31">SUM(T144:Y144)</f>
        <v>426</v>
      </c>
      <c r="AA144" s="65">
        <v>2018</v>
      </c>
      <c r="AB144" s="34"/>
      <c r="AC144" s="123"/>
      <c r="AD144" s="123"/>
    </row>
    <row r="145" spans="1:30" s="57" customFormat="1" ht="78.75" x14ac:dyDescent="0.25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3" t="s">
        <v>323</v>
      </c>
      <c r="S145" s="58" t="s">
        <v>39</v>
      </c>
      <c r="T145" s="47">
        <v>4</v>
      </c>
      <c r="U145" s="47">
        <v>0</v>
      </c>
      <c r="V145" s="47">
        <v>0</v>
      </c>
      <c r="W145" s="47">
        <v>0</v>
      </c>
      <c r="X145" s="47">
        <v>0</v>
      </c>
      <c r="Y145" s="47">
        <v>0</v>
      </c>
      <c r="Z145" s="55">
        <f t="shared" si="31"/>
        <v>4</v>
      </c>
      <c r="AA145" s="44">
        <v>2018</v>
      </c>
      <c r="AB145" s="122"/>
      <c r="AC145" s="123"/>
    </row>
    <row r="146" spans="1:30" s="57" customFormat="1" ht="30" customHeight="1" x14ac:dyDescent="0.25">
      <c r="A146" s="60" t="s">
        <v>19</v>
      </c>
      <c r="B146" s="60" t="s">
        <v>19</v>
      </c>
      <c r="C146" s="60" t="s">
        <v>22</v>
      </c>
      <c r="D146" s="60" t="s">
        <v>19</v>
      </c>
      <c r="E146" s="60" t="s">
        <v>22</v>
      </c>
      <c r="F146" s="60" t="s">
        <v>19</v>
      </c>
      <c r="G146" s="60" t="s">
        <v>23</v>
      </c>
      <c r="H146" s="60" t="s">
        <v>20</v>
      </c>
      <c r="I146" s="60" t="s">
        <v>25</v>
      </c>
      <c r="J146" s="60" t="s">
        <v>19</v>
      </c>
      <c r="K146" s="60" t="s">
        <v>19</v>
      </c>
      <c r="L146" s="60" t="s">
        <v>21</v>
      </c>
      <c r="M146" s="60" t="s">
        <v>19</v>
      </c>
      <c r="N146" s="60" t="s">
        <v>19</v>
      </c>
      <c r="O146" s="60" t="s">
        <v>19</v>
      </c>
      <c r="P146" s="60" t="s">
        <v>19</v>
      </c>
      <c r="Q146" s="60" t="s">
        <v>19</v>
      </c>
      <c r="R146" s="144" t="s">
        <v>306</v>
      </c>
      <c r="S146" s="62" t="s">
        <v>0</v>
      </c>
      <c r="T146" s="1">
        <v>250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66">
        <f t="shared" si="31"/>
        <v>250</v>
      </c>
      <c r="AA146" s="65">
        <v>2018</v>
      </c>
      <c r="AB146" s="34"/>
      <c r="AC146" s="123"/>
      <c r="AD146" s="123"/>
    </row>
    <row r="147" spans="1:30" s="57" customFormat="1" ht="78.75" x14ac:dyDescent="0.25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3" t="s">
        <v>324</v>
      </c>
      <c r="S147" s="58" t="s">
        <v>39</v>
      </c>
      <c r="T147" s="47">
        <v>16</v>
      </c>
      <c r="U147" s="47">
        <v>0</v>
      </c>
      <c r="V147" s="47">
        <v>0</v>
      </c>
      <c r="W147" s="47">
        <v>0</v>
      </c>
      <c r="X147" s="47">
        <v>0</v>
      </c>
      <c r="Y147" s="47">
        <v>0</v>
      </c>
      <c r="Z147" s="55">
        <f t="shared" si="31"/>
        <v>16</v>
      </c>
      <c r="AA147" s="44">
        <v>2018</v>
      </c>
      <c r="AB147" s="121"/>
      <c r="AC147" s="56"/>
    </row>
    <row r="148" spans="1:30" s="57" customFormat="1" ht="34.15" customHeight="1" x14ac:dyDescent="0.25">
      <c r="A148" s="60" t="s">
        <v>19</v>
      </c>
      <c r="B148" s="60" t="s">
        <v>19</v>
      </c>
      <c r="C148" s="60" t="s">
        <v>26</v>
      </c>
      <c r="D148" s="60" t="s">
        <v>19</v>
      </c>
      <c r="E148" s="60" t="s">
        <v>22</v>
      </c>
      <c r="F148" s="60" t="s">
        <v>19</v>
      </c>
      <c r="G148" s="60" t="s">
        <v>23</v>
      </c>
      <c r="H148" s="60" t="s">
        <v>20</v>
      </c>
      <c r="I148" s="60" t="s">
        <v>25</v>
      </c>
      <c r="J148" s="60" t="s">
        <v>19</v>
      </c>
      <c r="K148" s="60" t="s">
        <v>19</v>
      </c>
      <c r="L148" s="60" t="s">
        <v>21</v>
      </c>
      <c r="M148" s="60" t="s">
        <v>19</v>
      </c>
      <c r="N148" s="60" t="s">
        <v>19</v>
      </c>
      <c r="O148" s="60" t="s">
        <v>19</v>
      </c>
      <c r="P148" s="60" t="s">
        <v>19</v>
      </c>
      <c r="Q148" s="60" t="s">
        <v>19</v>
      </c>
      <c r="R148" s="144" t="s">
        <v>306</v>
      </c>
      <c r="S148" s="62" t="s">
        <v>0</v>
      </c>
      <c r="T148" s="1">
        <f>480-430+100+55-48</f>
        <v>157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66">
        <f t="shared" si="31"/>
        <v>157</v>
      </c>
      <c r="AA148" s="65">
        <v>2018</v>
      </c>
      <c r="AB148" s="34"/>
      <c r="AC148" s="123"/>
      <c r="AD148" s="123"/>
    </row>
    <row r="149" spans="1:30" s="57" customFormat="1" ht="78.75" x14ac:dyDescent="0.25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3" t="s">
        <v>325</v>
      </c>
      <c r="S149" s="58" t="s">
        <v>39</v>
      </c>
      <c r="T149" s="47">
        <v>4</v>
      </c>
      <c r="U149" s="47">
        <v>0</v>
      </c>
      <c r="V149" s="47">
        <v>0</v>
      </c>
      <c r="W149" s="47">
        <v>0</v>
      </c>
      <c r="X149" s="47">
        <v>0</v>
      </c>
      <c r="Y149" s="47">
        <v>0</v>
      </c>
      <c r="Z149" s="55">
        <f t="shared" si="31"/>
        <v>4</v>
      </c>
      <c r="AA149" s="44">
        <v>2018</v>
      </c>
      <c r="AB149" s="121"/>
      <c r="AC149" s="56"/>
    </row>
    <row r="150" spans="1:30" s="57" customFormat="1" ht="47.25" x14ac:dyDescent="0.2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1" t="s">
        <v>144</v>
      </c>
      <c r="S150" s="62" t="s">
        <v>42</v>
      </c>
      <c r="T150" s="63">
        <v>0</v>
      </c>
      <c r="U150" s="63">
        <v>1</v>
      </c>
      <c r="V150" s="63">
        <v>1</v>
      </c>
      <c r="W150" s="63">
        <v>1</v>
      </c>
      <c r="X150" s="63">
        <v>1</v>
      </c>
      <c r="Y150" s="63">
        <v>0</v>
      </c>
      <c r="Z150" s="64">
        <v>1</v>
      </c>
      <c r="AA150" s="65">
        <v>2022</v>
      </c>
      <c r="AB150" s="121"/>
      <c r="AC150" s="56"/>
    </row>
    <row r="151" spans="1:30" ht="31.5" x14ac:dyDescent="0.25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3" t="s">
        <v>85</v>
      </c>
      <c r="S151" s="44" t="s">
        <v>39</v>
      </c>
      <c r="T151" s="2">
        <v>0</v>
      </c>
      <c r="U151" s="2">
        <v>2</v>
      </c>
      <c r="V151" s="2">
        <v>2</v>
      </c>
      <c r="W151" s="2">
        <v>2</v>
      </c>
      <c r="X151" s="2">
        <v>2</v>
      </c>
      <c r="Y151" s="2">
        <v>0</v>
      </c>
      <c r="Z151" s="55">
        <f>SUM(T151:Y151)</f>
        <v>8</v>
      </c>
      <c r="AA151" s="44">
        <v>2022</v>
      </c>
      <c r="AC151" s="114"/>
      <c r="AD151" s="114"/>
    </row>
    <row r="152" spans="1:30" ht="47.25" x14ac:dyDescent="0.2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1" t="s">
        <v>145</v>
      </c>
      <c r="S152" s="62" t="s">
        <v>42</v>
      </c>
      <c r="T152" s="63">
        <v>0</v>
      </c>
      <c r="U152" s="63">
        <v>1</v>
      </c>
      <c r="V152" s="63">
        <v>1</v>
      </c>
      <c r="W152" s="63">
        <v>1</v>
      </c>
      <c r="X152" s="63">
        <v>1</v>
      </c>
      <c r="Y152" s="63">
        <v>0</v>
      </c>
      <c r="Z152" s="64">
        <v>1</v>
      </c>
      <c r="AA152" s="65">
        <v>2022</v>
      </c>
      <c r="AC152" s="114"/>
      <c r="AD152" s="114"/>
    </row>
    <row r="153" spans="1:30" s="83" customFormat="1" ht="47.25" x14ac:dyDescent="0.2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43" t="s">
        <v>146</v>
      </c>
      <c r="S153" s="69" t="s">
        <v>39</v>
      </c>
      <c r="T153" s="2">
        <v>0</v>
      </c>
      <c r="U153" s="2">
        <v>30</v>
      </c>
      <c r="V153" s="2">
        <v>30</v>
      </c>
      <c r="W153" s="2">
        <v>30</v>
      </c>
      <c r="X153" s="2">
        <v>30</v>
      </c>
      <c r="Y153" s="2">
        <v>0</v>
      </c>
      <c r="Z153" s="48">
        <f t="shared" ref="Z153:Z178" si="32">T153+U153+V153+W153+X153+Y153</f>
        <v>120</v>
      </c>
      <c r="AA153" s="44">
        <v>2022</v>
      </c>
      <c r="AB153" s="113"/>
    </row>
    <row r="154" spans="1:30" s="83" customFormat="1" ht="62.45" customHeight="1" x14ac:dyDescent="0.25">
      <c r="A154" s="60"/>
      <c r="B154" s="60"/>
      <c r="C154" s="60"/>
      <c r="D154" s="60" t="s">
        <v>19</v>
      </c>
      <c r="E154" s="60" t="s">
        <v>25</v>
      </c>
      <c r="F154" s="60" t="s">
        <v>19</v>
      </c>
      <c r="G154" s="60" t="s">
        <v>44</v>
      </c>
      <c r="H154" s="60" t="s">
        <v>20</v>
      </c>
      <c r="I154" s="60" t="s">
        <v>25</v>
      </c>
      <c r="J154" s="60" t="s">
        <v>19</v>
      </c>
      <c r="K154" s="60" t="s">
        <v>19</v>
      </c>
      <c r="L154" s="60" t="s">
        <v>21</v>
      </c>
      <c r="M154" s="60" t="s">
        <v>19</v>
      </c>
      <c r="N154" s="60" t="s">
        <v>19</v>
      </c>
      <c r="O154" s="60" t="s">
        <v>19</v>
      </c>
      <c r="P154" s="60" t="s">
        <v>19</v>
      </c>
      <c r="Q154" s="60" t="s">
        <v>19</v>
      </c>
      <c r="R154" s="147" t="s">
        <v>147</v>
      </c>
      <c r="S154" s="65" t="s">
        <v>0</v>
      </c>
      <c r="T154" s="66">
        <f>T160+T165+T170+T175+T180</f>
        <v>123487.5</v>
      </c>
      <c r="U154" s="66">
        <f>U160+U165+U170+U175+U180</f>
        <v>6200</v>
      </c>
      <c r="V154" s="66">
        <f t="shared" ref="V154:Y154" si="33">V160+V165+V170+V175+V180</f>
        <v>6200</v>
      </c>
      <c r="W154" s="66">
        <f t="shared" si="33"/>
        <v>6200</v>
      </c>
      <c r="X154" s="66">
        <f t="shared" si="33"/>
        <v>6200</v>
      </c>
      <c r="Y154" s="66">
        <f t="shared" si="33"/>
        <v>6200</v>
      </c>
      <c r="Z154" s="66">
        <f t="shared" si="32"/>
        <v>154487.5</v>
      </c>
      <c r="AA154" s="65">
        <v>2023</v>
      </c>
      <c r="AB154" s="118"/>
    </row>
    <row r="155" spans="1:30" s="83" customFormat="1" ht="19.899999999999999" hidden="1" customHeight="1" x14ac:dyDescent="0.25">
      <c r="A155" s="60"/>
      <c r="B155" s="60"/>
      <c r="C155" s="60"/>
      <c r="D155" s="60" t="s">
        <v>19</v>
      </c>
      <c r="E155" s="60" t="s">
        <v>25</v>
      </c>
      <c r="F155" s="60" t="s">
        <v>19</v>
      </c>
      <c r="G155" s="60" t="s">
        <v>44</v>
      </c>
      <c r="H155" s="60" t="s">
        <v>20</v>
      </c>
      <c r="I155" s="60" t="s">
        <v>25</v>
      </c>
      <c r="J155" s="60" t="s">
        <v>19</v>
      </c>
      <c r="K155" s="60" t="s">
        <v>19</v>
      </c>
      <c r="L155" s="60" t="s">
        <v>21</v>
      </c>
      <c r="M155" s="60" t="s">
        <v>38</v>
      </c>
      <c r="N155" s="60" t="s">
        <v>19</v>
      </c>
      <c r="O155" s="60" t="s">
        <v>21</v>
      </c>
      <c r="P155" s="60" t="s">
        <v>20</v>
      </c>
      <c r="Q155" s="60" t="s">
        <v>40</v>
      </c>
      <c r="R155" s="148"/>
      <c r="S155" s="62" t="s">
        <v>0</v>
      </c>
      <c r="T155" s="1">
        <f>T161+T166+T171+T176</f>
        <v>0</v>
      </c>
      <c r="U155" s="1">
        <f t="shared" ref="U155:Y156" si="34">U161+U166+U171+U176</f>
        <v>5600.7</v>
      </c>
      <c r="V155" s="1">
        <f t="shared" si="34"/>
        <v>5600.7</v>
      </c>
      <c r="W155" s="1">
        <f t="shared" si="34"/>
        <v>5600.7</v>
      </c>
      <c r="X155" s="1">
        <f t="shared" si="34"/>
        <v>5600.7</v>
      </c>
      <c r="Y155" s="1">
        <f t="shared" si="34"/>
        <v>5600.7</v>
      </c>
      <c r="Z155" s="66">
        <f>T155+U155+V155+W155+X155+Y155</f>
        <v>28003.5</v>
      </c>
      <c r="AA155" s="65">
        <v>2023</v>
      </c>
      <c r="AB155" s="113"/>
    </row>
    <row r="156" spans="1:30" s="83" customFormat="1" ht="19.899999999999999" hidden="1" customHeight="1" x14ac:dyDescent="0.25">
      <c r="A156" s="60"/>
      <c r="B156" s="60"/>
      <c r="C156" s="60"/>
      <c r="D156" s="60" t="s">
        <v>19</v>
      </c>
      <c r="E156" s="60" t="s">
        <v>25</v>
      </c>
      <c r="F156" s="60" t="s">
        <v>19</v>
      </c>
      <c r="G156" s="60" t="s">
        <v>44</v>
      </c>
      <c r="H156" s="60" t="s">
        <v>20</v>
      </c>
      <c r="I156" s="60" t="s">
        <v>25</v>
      </c>
      <c r="J156" s="60" t="s">
        <v>19</v>
      </c>
      <c r="K156" s="60" t="s">
        <v>19</v>
      </c>
      <c r="L156" s="60" t="s">
        <v>21</v>
      </c>
      <c r="M156" s="60" t="s">
        <v>19</v>
      </c>
      <c r="N156" s="60" t="s">
        <v>19</v>
      </c>
      <c r="O156" s="60" t="s">
        <v>19</v>
      </c>
      <c r="P156" s="60" t="s">
        <v>19</v>
      </c>
      <c r="Q156" s="60" t="s">
        <v>19</v>
      </c>
      <c r="R156" s="149"/>
      <c r="S156" s="62" t="s">
        <v>0</v>
      </c>
      <c r="T156" s="1">
        <f>T162+T167+T172+T177</f>
        <v>0</v>
      </c>
      <c r="U156" s="1">
        <f t="shared" si="34"/>
        <v>599.29999999999995</v>
      </c>
      <c r="V156" s="1">
        <f t="shared" si="34"/>
        <v>599.29999999999995</v>
      </c>
      <c r="W156" s="1">
        <f t="shared" si="34"/>
        <v>599.29999999999995</v>
      </c>
      <c r="X156" s="1">
        <f t="shared" si="34"/>
        <v>599.29999999999995</v>
      </c>
      <c r="Y156" s="1">
        <f t="shared" si="34"/>
        <v>599.29999999999995</v>
      </c>
      <c r="Z156" s="66">
        <f>T156+U156+V156+W156+X156+Y156</f>
        <v>2996.5</v>
      </c>
      <c r="AA156" s="65">
        <v>2023</v>
      </c>
      <c r="AB156" s="113"/>
    </row>
    <row r="157" spans="1:30" s="83" customFormat="1" ht="78.75" x14ac:dyDescent="0.25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85" t="s">
        <v>215</v>
      </c>
      <c r="S157" s="69" t="s">
        <v>56</v>
      </c>
      <c r="T157" s="3">
        <f>T184</f>
        <v>58.6</v>
      </c>
      <c r="U157" s="3">
        <f>U163+U168+U173+U178</f>
        <v>15.1</v>
      </c>
      <c r="V157" s="3">
        <f>V163+V168+V173+V178</f>
        <v>15.1</v>
      </c>
      <c r="W157" s="3">
        <f>W163+W168+W173+W178</f>
        <v>15.1</v>
      </c>
      <c r="X157" s="3">
        <f>X163+X168+X173+X178</f>
        <v>15.1</v>
      </c>
      <c r="Y157" s="3">
        <f>Y163+Y168+Y173+Y178</f>
        <v>15.1</v>
      </c>
      <c r="Z157" s="6">
        <f t="shared" si="32"/>
        <v>134.1</v>
      </c>
      <c r="AA157" s="44">
        <v>2023</v>
      </c>
      <c r="AB157" s="113"/>
    </row>
    <row r="158" spans="1:30" s="83" customFormat="1" ht="31.15" hidden="1" customHeight="1" x14ac:dyDescent="0.25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86" t="s">
        <v>55</v>
      </c>
      <c r="S158" s="69"/>
      <c r="T158" s="3">
        <f>T185</f>
        <v>28</v>
      </c>
      <c r="U158" s="3"/>
      <c r="V158" s="3"/>
      <c r="W158" s="3"/>
      <c r="X158" s="3"/>
      <c r="Y158" s="3"/>
      <c r="Z158" s="6"/>
      <c r="AA158" s="44"/>
      <c r="AB158" s="113"/>
    </row>
    <row r="159" spans="1:30" s="83" customFormat="1" ht="52.15" customHeight="1" x14ac:dyDescent="0.25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87" t="s">
        <v>216</v>
      </c>
      <c r="S159" s="69" t="s">
        <v>39</v>
      </c>
      <c r="T159" s="47">
        <f>T185</f>
        <v>28</v>
      </c>
      <c r="U159" s="47">
        <f>U164+U174+U179+U169</f>
        <v>11</v>
      </c>
      <c r="V159" s="47">
        <f>V164+V174+V179+V169</f>
        <v>11</v>
      </c>
      <c r="W159" s="47">
        <f>W164+W174+W179+W169</f>
        <v>11</v>
      </c>
      <c r="X159" s="47">
        <f>X164+X174+X179+X169</f>
        <v>11</v>
      </c>
      <c r="Y159" s="47">
        <f>Y164+Y174+Y179+Y169</f>
        <v>11</v>
      </c>
      <c r="Z159" s="55">
        <f>T159+U159+V159+W159+X159+Y159</f>
        <v>83</v>
      </c>
      <c r="AA159" s="44">
        <v>2023</v>
      </c>
      <c r="AB159" s="113"/>
      <c r="AC159" s="88"/>
    </row>
    <row r="160" spans="1:30" s="83" customFormat="1" ht="21.6" customHeight="1" x14ac:dyDescent="0.2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147" t="s">
        <v>147</v>
      </c>
      <c r="S160" s="62" t="s">
        <v>0</v>
      </c>
      <c r="T160" s="1">
        <f>SUM(T161:T162)</f>
        <v>0</v>
      </c>
      <c r="U160" s="1">
        <f t="shared" ref="U160:Y160" si="35">SUM(U161:U162)</f>
        <v>1700</v>
      </c>
      <c r="V160" s="1">
        <f t="shared" si="35"/>
        <v>1700</v>
      </c>
      <c r="W160" s="1">
        <f t="shared" si="35"/>
        <v>1700</v>
      </c>
      <c r="X160" s="1">
        <f t="shared" si="35"/>
        <v>1700</v>
      </c>
      <c r="Y160" s="1">
        <f t="shared" si="35"/>
        <v>1700</v>
      </c>
      <c r="Z160" s="66">
        <f>Z161+Z162</f>
        <v>8500</v>
      </c>
      <c r="AA160" s="65">
        <v>2023</v>
      </c>
      <c r="AB160" s="113"/>
      <c r="AC160" s="88"/>
    </row>
    <row r="161" spans="1:29" s="83" customFormat="1" ht="19.149999999999999" customHeight="1" x14ac:dyDescent="0.25">
      <c r="A161" s="60" t="s">
        <v>19</v>
      </c>
      <c r="B161" s="60" t="s">
        <v>19</v>
      </c>
      <c r="C161" s="60" t="s">
        <v>23</v>
      </c>
      <c r="D161" s="60" t="s">
        <v>19</v>
      </c>
      <c r="E161" s="60" t="s">
        <v>25</v>
      </c>
      <c r="F161" s="60" t="s">
        <v>19</v>
      </c>
      <c r="G161" s="60" t="s">
        <v>44</v>
      </c>
      <c r="H161" s="60" t="s">
        <v>20</v>
      </c>
      <c r="I161" s="60" t="s">
        <v>25</v>
      </c>
      <c r="J161" s="60" t="s">
        <v>19</v>
      </c>
      <c r="K161" s="60" t="s">
        <v>19</v>
      </c>
      <c r="L161" s="60" t="s">
        <v>21</v>
      </c>
      <c r="M161" s="60" t="s">
        <v>38</v>
      </c>
      <c r="N161" s="60" t="s">
        <v>19</v>
      </c>
      <c r="O161" s="60" t="s">
        <v>203</v>
      </c>
      <c r="P161" s="60" t="s">
        <v>22</v>
      </c>
      <c r="Q161" s="60" t="s">
        <v>26</v>
      </c>
      <c r="R161" s="148"/>
      <c r="S161" s="62" t="s">
        <v>0</v>
      </c>
      <c r="T161" s="1">
        <v>0</v>
      </c>
      <c r="U161" s="1">
        <v>1535.7</v>
      </c>
      <c r="V161" s="1">
        <v>1535.7</v>
      </c>
      <c r="W161" s="1">
        <v>1535.7</v>
      </c>
      <c r="X161" s="1">
        <v>1535.7</v>
      </c>
      <c r="Y161" s="1">
        <v>1535.7</v>
      </c>
      <c r="Z161" s="66">
        <f>T161+U161+V161+W161+X161+Y161</f>
        <v>7678.5</v>
      </c>
      <c r="AA161" s="65">
        <v>2023</v>
      </c>
      <c r="AB161" s="113"/>
      <c r="AC161" s="88"/>
    </row>
    <row r="162" spans="1:29" s="83" customFormat="1" ht="23.65" customHeight="1" x14ac:dyDescent="0.25">
      <c r="A162" s="60" t="s">
        <v>19</v>
      </c>
      <c r="B162" s="60" t="s">
        <v>19</v>
      </c>
      <c r="C162" s="60" t="s">
        <v>23</v>
      </c>
      <c r="D162" s="60" t="s">
        <v>19</v>
      </c>
      <c r="E162" s="60" t="s">
        <v>25</v>
      </c>
      <c r="F162" s="60" t="s">
        <v>19</v>
      </c>
      <c r="G162" s="60" t="s">
        <v>44</v>
      </c>
      <c r="H162" s="60" t="s">
        <v>20</v>
      </c>
      <c r="I162" s="60" t="s">
        <v>25</v>
      </c>
      <c r="J162" s="60" t="s">
        <v>19</v>
      </c>
      <c r="K162" s="60" t="s">
        <v>19</v>
      </c>
      <c r="L162" s="60" t="s">
        <v>21</v>
      </c>
      <c r="M162" s="60" t="s">
        <v>19</v>
      </c>
      <c r="N162" s="60" t="s">
        <v>19</v>
      </c>
      <c r="O162" s="60" t="s">
        <v>19</v>
      </c>
      <c r="P162" s="60" t="s">
        <v>19</v>
      </c>
      <c r="Q162" s="60" t="s">
        <v>19</v>
      </c>
      <c r="R162" s="149"/>
      <c r="S162" s="62" t="s">
        <v>0</v>
      </c>
      <c r="T162" s="1">
        <v>0</v>
      </c>
      <c r="U162" s="1">
        <v>164.3</v>
      </c>
      <c r="V162" s="1">
        <v>164.3</v>
      </c>
      <c r="W162" s="1">
        <v>164.3</v>
      </c>
      <c r="X162" s="1">
        <v>164.3</v>
      </c>
      <c r="Y162" s="1">
        <v>164.3</v>
      </c>
      <c r="Z162" s="66">
        <f>T162+U162+V162+W162+X162+Y162</f>
        <v>821.5</v>
      </c>
      <c r="AA162" s="65">
        <v>2023</v>
      </c>
      <c r="AB162" s="113"/>
      <c r="AC162" s="88"/>
    </row>
    <row r="163" spans="1:29" s="83" customFormat="1" ht="78.75" x14ac:dyDescent="0.25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85" t="s">
        <v>148</v>
      </c>
      <c r="S163" s="69" t="s">
        <v>43</v>
      </c>
      <c r="T163" s="3">
        <v>0</v>
      </c>
      <c r="U163" s="3">
        <v>4.3</v>
      </c>
      <c r="V163" s="3">
        <v>4.3</v>
      </c>
      <c r="W163" s="3">
        <v>4.3</v>
      </c>
      <c r="X163" s="3">
        <v>4.3</v>
      </c>
      <c r="Y163" s="3">
        <v>4.3</v>
      </c>
      <c r="Z163" s="6">
        <f t="shared" si="32"/>
        <v>21.5</v>
      </c>
      <c r="AA163" s="44">
        <v>2023</v>
      </c>
      <c r="AB163" s="113"/>
    </row>
    <row r="164" spans="1:29" s="83" customFormat="1" ht="47.25" x14ac:dyDescent="0.25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87" t="s">
        <v>149</v>
      </c>
      <c r="S164" s="69" t="s">
        <v>39</v>
      </c>
      <c r="T164" s="47">
        <v>0</v>
      </c>
      <c r="U164" s="47">
        <v>4</v>
      </c>
      <c r="V164" s="47">
        <v>4</v>
      </c>
      <c r="W164" s="47">
        <v>4</v>
      </c>
      <c r="X164" s="47">
        <v>4</v>
      </c>
      <c r="Y164" s="47">
        <v>4</v>
      </c>
      <c r="Z164" s="55">
        <f t="shared" si="32"/>
        <v>20</v>
      </c>
      <c r="AA164" s="44">
        <v>2023</v>
      </c>
      <c r="AB164" s="113"/>
      <c r="AC164" s="88"/>
    </row>
    <row r="165" spans="1:29" s="83" customFormat="1" ht="20.45" customHeight="1" x14ac:dyDescent="0.2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147" t="s">
        <v>147</v>
      </c>
      <c r="S165" s="62" t="s">
        <v>0</v>
      </c>
      <c r="T165" s="1">
        <f>T166+T167</f>
        <v>0</v>
      </c>
      <c r="U165" s="1">
        <f t="shared" ref="U165:Y165" si="36">U166+U167</f>
        <v>1500</v>
      </c>
      <c r="V165" s="1">
        <f t="shared" si="36"/>
        <v>1500</v>
      </c>
      <c r="W165" s="1">
        <f t="shared" si="36"/>
        <v>1500</v>
      </c>
      <c r="X165" s="1">
        <f t="shared" si="36"/>
        <v>1500</v>
      </c>
      <c r="Y165" s="1">
        <f t="shared" si="36"/>
        <v>1500</v>
      </c>
      <c r="Z165" s="66">
        <f t="shared" si="32"/>
        <v>7500</v>
      </c>
      <c r="AA165" s="65">
        <v>2023</v>
      </c>
      <c r="AB165" s="113"/>
    </row>
    <row r="166" spans="1:29" s="83" customFormat="1" ht="25.15" customHeight="1" x14ac:dyDescent="0.25">
      <c r="A166" s="60" t="s">
        <v>19</v>
      </c>
      <c r="B166" s="60" t="s">
        <v>19</v>
      </c>
      <c r="C166" s="60" t="s">
        <v>25</v>
      </c>
      <c r="D166" s="60" t="s">
        <v>19</v>
      </c>
      <c r="E166" s="60" t="s">
        <v>25</v>
      </c>
      <c r="F166" s="60" t="s">
        <v>19</v>
      </c>
      <c r="G166" s="60" t="s">
        <v>44</v>
      </c>
      <c r="H166" s="60" t="s">
        <v>20</v>
      </c>
      <c r="I166" s="60" t="s">
        <v>25</v>
      </c>
      <c r="J166" s="60" t="s">
        <v>19</v>
      </c>
      <c r="K166" s="60" t="s">
        <v>19</v>
      </c>
      <c r="L166" s="60" t="s">
        <v>21</v>
      </c>
      <c r="M166" s="60" t="s">
        <v>38</v>
      </c>
      <c r="N166" s="60" t="s">
        <v>19</v>
      </c>
      <c r="O166" s="60" t="s">
        <v>203</v>
      </c>
      <c r="P166" s="60" t="s">
        <v>22</v>
      </c>
      <c r="Q166" s="60" t="s">
        <v>26</v>
      </c>
      <c r="R166" s="148"/>
      <c r="S166" s="62" t="s">
        <v>0</v>
      </c>
      <c r="T166" s="1">
        <v>0</v>
      </c>
      <c r="U166" s="1">
        <v>1355</v>
      </c>
      <c r="V166" s="1">
        <v>1355</v>
      </c>
      <c r="W166" s="1">
        <v>1355</v>
      </c>
      <c r="X166" s="1">
        <v>1355</v>
      </c>
      <c r="Y166" s="1">
        <v>1355</v>
      </c>
      <c r="Z166" s="66">
        <f t="shared" si="32"/>
        <v>6775</v>
      </c>
      <c r="AA166" s="65">
        <v>2023</v>
      </c>
      <c r="AB166" s="113"/>
    </row>
    <row r="167" spans="1:29" s="83" customFormat="1" ht="20.45" customHeight="1" x14ac:dyDescent="0.25">
      <c r="A167" s="60" t="s">
        <v>19</v>
      </c>
      <c r="B167" s="60" t="s">
        <v>19</v>
      </c>
      <c r="C167" s="60" t="s">
        <v>25</v>
      </c>
      <c r="D167" s="60" t="s">
        <v>19</v>
      </c>
      <c r="E167" s="60" t="s">
        <v>25</v>
      </c>
      <c r="F167" s="60" t="s">
        <v>19</v>
      </c>
      <c r="G167" s="60" t="s">
        <v>44</v>
      </c>
      <c r="H167" s="60" t="s">
        <v>20</v>
      </c>
      <c r="I167" s="60" t="s">
        <v>25</v>
      </c>
      <c r="J167" s="60" t="s">
        <v>19</v>
      </c>
      <c r="K167" s="60" t="s">
        <v>19</v>
      </c>
      <c r="L167" s="60" t="s">
        <v>21</v>
      </c>
      <c r="M167" s="60" t="s">
        <v>19</v>
      </c>
      <c r="N167" s="60" t="s">
        <v>19</v>
      </c>
      <c r="O167" s="60" t="s">
        <v>19</v>
      </c>
      <c r="P167" s="60" t="s">
        <v>19</v>
      </c>
      <c r="Q167" s="60" t="s">
        <v>19</v>
      </c>
      <c r="R167" s="149"/>
      <c r="S167" s="62" t="s">
        <v>0</v>
      </c>
      <c r="T167" s="1">
        <v>0</v>
      </c>
      <c r="U167" s="1">
        <v>145</v>
      </c>
      <c r="V167" s="1">
        <v>145</v>
      </c>
      <c r="W167" s="1">
        <v>145</v>
      </c>
      <c r="X167" s="1">
        <v>145</v>
      </c>
      <c r="Y167" s="1">
        <v>145</v>
      </c>
      <c r="Z167" s="66">
        <f t="shared" si="32"/>
        <v>725</v>
      </c>
      <c r="AA167" s="65">
        <v>2023</v>
      </c>
      <c r="AB167" s="113"/>
    </row>
    <row r="168" spans="1:29" s="83" customFormat="1" ht="78.75" x14ac:dyDescent="0.25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85" t="s">
        <v>150</v>
      </c>
      <c r="S168" s="69" t="s">
        <v>56</v>
      </c>
      <c r="T168" s="3">
        <v>0</v>
      </c>
      <c r="U168" s="3">
        <v>3.5</v>
      </c>
      <c r="V168" s="3">
        <v>3.5</v>
      </c>
      <c r="W168" s="3">
        <v>3.5</v>
      </c>
      <c r="X168" s="3">
        <v>3.5</v>
      </c>
      <c r="Y168" s="3">
        <v>3.5</v>
      </c>
      <c r="Z168" s="6">
        <f t="shared" si="32"/>
        <v>17.5</v>
      </c>
      <c r="AA168" s="44">
        <v>2023</v>
      </c>
      <c r="AB168" s="113"/>
    </row>
    <row r="169" spans="1:29" s="83" customFormat="1" ht="47.25" x14ac:dyDescent="0.25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87" t="s">
        <v>151</v>
      </c>
      <c r="S169" s="69" t="s">
        <v>39</v>
      </c>
      <c r="T169" s="47">
        <v>0</v>
      </c>
      <c r="U169" s="47">
        <v>2</v>
      </c>
      <c r="V169" s="47">
        <v>2</v>
      </c>
      <c r="W169" s="47">
        <v>2</v>
      </c>
      <c r="X169" s="47">
        <v>2</v>
      </c>
      <c r="Y169" s="47">
        <v>2</v>
      </c>
      <c r="Z169" s="55">
        <f t="shared" si="32"/>
        <v>10</v>
      </c>
      <c r="AA169" s="44">
        <v>2023</v>
      </c>
      <c r="AB169" s="113"/>
      <c r="AC169" s="88"/>
    </row>
    <row r="170" spans="1:29" s="83" customFormat="1" x14ac:dyDescent="0.2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147" t="s">
        <v>147</v>
      </c>
      <c r="S170" s="62" t="s">
        <v>0</v>
      </c>
      <c r="T170" s="1">
        <f>T171+T172</f>
        <v>0</v>
      </c>
      <c r="U170" s="1">
        <f t="shared" ref="U170:Y170" si="37">U171+U172</f>
        <v>1500</v>
      </c>
      <c r="V170" s="1">
        <f t="shared" si="37"/>
        <v>1500</v>
      </c>
      <c r="W170" s="1">
        <f t="shared" si="37"/>
        <v>1500</v>
      </c>
      <c r="X170" s="1">
        <f t="shared" si="37"/>
        <v>1500</v>
      </c>
      <c r="Y170" s="1">
        <f t="shared" si="37"/>
        <v>1500</v>
      </c>
      <c r="Z170" s="66">
        <f>T170+U170+V170+W170+X170+Y170</f>
        <v>7500</v>
      </c>
      <c r="AA170" s="65">
        <v>2023</v>
      </c>
      <c r="AB170" s="113"/>
    </row>
    <row r="171" spans="1:29" s="83" customFormat="1" ht="25.15" customHeight="1" x14ac:dyDescent="0.25">
      <c r="A171" s="60" t="s">
        <v>19</v>
      </c>
      <c r="B171" s="60" t="s">
        <v>19</v>
      </c>
      <c r="C171" s="60" t="s">
        <v>22</v>
      </c>
      <c r="D171" s="60" t="s">
        <v>19</v>
      </c>
      <c r="E171" s="60" t="s">
        <v>25</v>
      </c>
      <c r="F171" s="60" t="s">
        <v>19</v>
      </c>
      <c r="G171" s="60" t="s">
        <v>44</v>
      </c>
      <c r="H171" s="60" t="s">
        <v>20</v>
      </c>
      <c r="I171" s="60" t="s">
        <v>25</v>
      </c>
      <c r="J171" s="60" t="s">
        <v>19</v>
      </c>
      <c r="K171" s="60" t="s">
        <v>19</v>
      </c>
      <c r="L171" s="60" t="s">
        <v>21</v>
      </c>
      <c r="M171" s="60" t="s">
        <v>38</v>
      </c>
      <c r="N171" s="60" t="s">
        <v>19</v>
      </c>
      <c r="O171" s="60" t="s">
        <v>203</v>
      </c>
      <c r="P171" s="60" t="s">
        <v>22</v>
      </c>
      <c r="Q171" s="60" t="s">
        <v>26</v>
      </c>
      <c r="R171" s="148"/>
      <c r="S171" s="62" t="s">
        <v>0</v>
      </c>
      <c r="T171" s="1">
        <v>0</v>
      </c>
      <c r="U171" s="1">
        <v>1355</v>
      </c>
      <c r="V171" s="1">
        <v>1355</v>
      </c>
      <c r="W171" s="1">
        <v>1355</v>
      </c>
      <c r="X171" s="1">
        <v>1355</v>
      </c>
      <c r="Y171" s="1">
        <v>1355</v>
      </c>
      <c r="Z171" s="66">
        <f t="shared" si="32"/>
        <v>6775</v>
      </c>
      <c r="AA171" s="65">
        <v>2023</v>
      </c>
      <c r="AB171" s="113"/>
    </row>
    <row r="172" spans="1:29" s="83" customFormat="1" ht="23.45" customHeight="1" x14ac:dyDescent="0.25">
      <c r="A172" s="60" t="s">
        <v>19</v>
      </c>
      <c r="B172" s="60" t="s">
        <v>19</v>
      </c>
      <c r="C172" s="60" t="s">
        <v>22</v>
      </c>
      <c r="D172" s="60" t="s">
        <v>19</v>
      </c>
      <c r="E172" s="60" t="s">
        <v>25</v>
      </c>
      <c r="F172" s="60" t="s">
        <v>19</v>
      </c>
      <c r="G172" s="60" t="s">
        <v>44</v>
      </c>
      <c r="H172" s="60" t="s">
        <v>20</v>
      </c>
      <c r="I172" s="60" t="s">
        <v>25</v>
      </c>
      <c r="J172" s="60" t="s">
        <v>19</v>
      </c>
      <c r="K172" s="60" t="s">
        <v>19</v>
      </c>
      <c r="L172" s="60" t="s">
        <v>21</v>
      </c>
      <c r="M172" s="60" t="s">
        <v>19</v>
      </c>
      <c r="N172" s="60" t="s">
        <v>19</v>
      </c>
      <c r="O172" s="60" t="s">
        <v>19</v>
      </c>
      <c r="P172" s="60" t="s">
        <v>19</v>
      </c>
      <c r="Q172" s="60" t="s">
        <v>19</v>
      </c>
      <c r="R172" s="149"/>
      <c r="S172" s="62" t="s">
        <v>0</v>
      </c>
      <c r="T172" s="1">
        <v>0</v>
      </c>
      <c r="U172" s="1">
        <v>145</v>
      </c>
      <c r="V172" s="1">
        <v>145</v>
      </c>
      <c r="W172" s="1">
        <v>145</v>
      </c>
      <c r="X172" s="1">
        <v>145</v>
      </c>
      <c r="Y172" s="1">
        <v>145</v>
      </c>
      <c r="Z172" s="66">
        <f t="shared" si="32"/>
        <v>725</v>
      </c>
      <c r="AA172" s="65">
        <v>2023</v>
      </c>
      <c r="AB172" s="113"/>
    </row>
    <row r="173" spans="1:29" s="83" customFormat="1" ht="79.900000000000006" customHeight="1" x14ac:dyDescent="0.25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85" t="s">
        <v>152</v>
      </c>
      <c r="S173" s="69" t="s">
        <v>56</v>
      </c>
      <c r="T173" s="47">
        <v>0</v>
      </c>
      <c r="U173" s="3">
        <v>4.2</v>
      </c>
      <c r="V173" s="3">
        <v>4.2</v>
      </c>
      <c r="W173" s="3">
        <v>4.2</v>
      </c>
      <c r="X173" s="3">
        <v>4.2</v>
      </c>
      <c r="Y173" s="3">
        <v>4.2</v>
      </c>
      <c r="Z173" s="55">
        <f t="shared" si="32"/>
        <v>21</v>
      </c>
      <c r="AA173" s="44">
        <v>2023</v>
      </c>
      <c r="AB173" s="113"/>
    </row>
    <row r="174" spans="1:29" s="83" customFormat="1" ht="52.9" customHeight="1" x14ac:dyDescent="0.25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87" t="s">
        <v>153</v>
      </c>
      <c r="S174" s="69" t="s">
        <v>39</v>
      </c>
      <c r="T174" s="47">
        <v>0</v>
      </c>
      <c r="U174" s="47">
        <v>1</v>
      </c>
      <c r="V174" s="47">
        <v>1</v>
      </c>
      <c r="W174" s="47">
        <v>1</v>
      </c>
      <c r="X174" s="47">
        <v>1</v>
      </c>
      <c r="Y174" s="47">
        <v>1</v>
      </c>
      <c r="Z174" s="55">
        <f t="shared" si="32"/>
        <v>5</v>
      </c>
      <c r="AA174" s="44">
        <v>2023</v>
      </c>
      <c r="AB174" s="113"/>
      <c r="AC174" s="88"/>
    </row>
    <row r="175" spans="1:29" s="83" customFormat="1" ht="19.899999999999999" customHeight="1" x14ac:dyDescent="0.2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147" t="s">
        <v>147</v>
      </c>
      <c r="S175" s="62" t="s">
        <v>0</v>
      </c>
      <c r="T175" s="1">
        <f>T176+T177</f>
        <v>0</v>
      </c>
      <c r="U175" s="1">
        <f t="shared" ref="U175:Y175" si="38">U176+U177</f>
        <v>1500</v>
      </c>
      <c r="V175" s="1">
        <f t="shared" si="38"/>
        <v>1500</v>
      </c>
      <c r="W175" s="1">
        <f t="shared" si="38"/>
        <v>1500</v>
      </c>
      <c r="X175" s="1">
        <f t="shared" si="38"/>
        <v>1500</v>
      </c>
      <c r="Y175" s="1">
        <f t="shared" si="38"/>
        <v>1500</v>
      </c>
      <c r="Z175" s="66">
        <f t="shared" si="32"/>
        <v>7500</v>
      </c>
      <c r="AA175" s="65">
        <v>2023</v>
      </c>
      <c r="AB175" s="113"/>
    </row>
    <row r="176" spans="1:29" s="83" customFormat="1" ht="20.45" customHeight="1" x14ac:dyDescent="0.25">
      <c r="A176" s="60" t="s">
        <v>19</v>
      </c>
      <c r="B176" s="60" t="s">
        <v>19</v>
      </c>
      <c r="C176" s="60" t="s">
        <v>26</v>
      </c>
      <c r="D176" s="60" t="s">
        <v>19</v>
      </c>
      <c r="E176" s="60" t="s">
        <v>25</v>
      </c>
      <c r="F176" s="60" t="s">
        <v>19</v>
      </c>
      <c r="G176" s="60" t="s">
        <v>44</v>
      </c>
      <c r="H176" s="60" t="s">
        <v>20</v>
      </c>
      <c r="I176" s="60" t="s">
        <v>25</v>
      </c>
      <c r="J176" s="60" t="s">
        <v>19</v>
      </c>
      <c r="K176" s="60" t="s">
        <v>19</v>
      </c>
      <c r="L176" s="60" t="s">
        <v>21</v>
      </c>
      <c r="M176" s="60" t="s">
        <v>38</v>
      </c>
      <c r="N176" s="60" t="s">
        <v>19</v>
      </c>
      <c r="O176" s="60" t="s">
        <v>203</v>
      </c>
      <c r="P176" s="60" t="s">
        <v>22</v>
      </c>
      <c r="Q176" s="60" t="s">
        <v>26</v>
      </c>
      <c r="R176" s="148"/>
      <c r="S176" s="62" t="s">
        <v>0</v>
      </c>
      <c r="T176" s="1">
        <v>0</v>
      </c>
      <c r="U176" s="1">
        <v>1355</v>
      </c>
      <c r="V176" s="1">
        <v>1355</v>
      </c>
      <c r="W176" s="1">
        <v>1355</v>
      </c>
      <c r="X176" s="1">
        <v>1355</v>
      </c>
      <c r="Y176" s="1">
        <v>1355</v>
      </c>
      <c r="Z176" s="66">
        <f t="shared" si="32"/>
        <v>6775</v>
      </c>
      <c r="AA176" s="65">
        <v>2023</v>
      </c>
      <c r="AB176" s="113"/>
    </row>
    <row r="177" spans="1:30" s="83" customFormat="1" ht="20.45" customHeight="1" x14ac:dyDescent="0.25">
      <c r="A177" s="60" t="s">
        <v>19</v>
      </c>
      <c r="B177" s="60" t="s">
        <v>19</v>
      </c>
      <c r="C177" s="60" t="s">
        <v>26</v>
      </c>
      <c r="D177" s="60" t="s">
        <v>19</v>
      </c>
      <c r="E177" s="60" t="s">
        <v>25</v>
      </c>
      <c r="F177" s="60" t="s">
        <v>19</v>
      </c>
      <c r="G177" s="60" t="s">
        <v>44</v>
      </c>
      <c r="H177" s="60" t="s">
        <v>20</v>
      </c>
      <c r="I177" s="60" t="s">
        <v>25</v>
      </c>
      <c r="J177" s="60" t="s">
        <v>19</v>
      </c>
      <c r="K177" s="60" t="s">
        <v>19</v>
      </c>
      <c r="L177" s="60" t="s">
        <v>21</v>
      </c>
      <c r="M177" s="60" t="s">
        <v>19</v>
      </c>
      <c r="N177" s="60" t="s">
        <v>19</v>
      </c>
      <c r="O177" s="60" t="s">
        <v>19</v>
      </c>
      <c r="P177" s="60" t="s">
        <v>19</v>
      </c>
      <c r="Q177" s="60" t="s">
        <v>19</v>
      </c>
      <c r="R177" s="149"/>
      <c r="S177" s="62" t="s">
        <v>0</v>
      </c>
      <c r="T177" s="1">
        <v>0</v>
      </c>
      <c r="U177" s="1">
        <v>145</v>
      </c>
      <c r="V177" s="1">
        <v>145</v>
      </c>
      <c r="W177" s="1">
        <v>145</v>
      </c>
      <c r="X177" s="1">
        <v>145</v>
      </c>
      <c r="Y177" s="1">
        <v>145</v>
      </c>
      <c r="Z177" s="66">
        <f t="shared" si="32"/>
        <v>725</v>
      </c>
      <c r="AA177" s="65">
        <v>2023</v>
      </c>
      <c r="AB177" s="113"/>
    </row>
    <row r="178" spans="1:30" s="83" customFormat="1" ht="81.599999999999994" customHeight="1" x14ac:dyDescent="0.25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85" t="s">
        <v>154</v>
      </c>
      <c r="S178" s="69" t="s">
        <v>56</v>
      </c>
      <c r="T178" s="3">
        <v>0</v>
      </c>
      <c r="U178" s="3">
        <v>3.1</v>
      </c>
      <c r="V178" s="3">
        <v>3.1</v>
      </c>
      <c r="W178" s="3">
        <v>3.1</v>
      </c>
      <c r="X178" s="3">
        <v>3.1</v>
      </c>
      <c r="Y178" s="3">
        <v>3.1</v>
      </c>
      <c r="Z178" s="6">
        <f t="shared" si="32"/>
        <v>15.5</v>
      </c>
      <c r="AA178" s="44">
        <v>2023</v>
      </c>
      <c r="AB178" s="113"/>
    </row>
    <row r="179" spans="1:30" s="83" customFormat="1" ht="52.15" customHeight="1" x14ac:dyDescent="0.25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87" t="s">
        <v>155</v>
      </c>
      <c r="S179" s="69" t="s">
        <v>39</v>
      </c>
      <c r="T179" s="47">
        <v>0</v>
      </c>
      <c r="U179" s="47">
        <v>4</v>
      </c>
      <c r="V179" s="47">
        <v>4</v>
      </c>
      <c r="W179" s="47">
        <v>4</v>
      </c>
      <c r="X179" s="47">
        <v>4</v>
      </c>
      <c r="Y179" s="47">
        <v>4</v>
      </c>
      <c r="Z179" s="55">
        <f>T179+U179+V179+W179+Y179+X179</f>
        <v>20</v>
      </c>
      <c r="AA179" s="44">
        <v>2023</v>
      </c>
      <c r="AB179" s="113"/>
      <c r="AC179" s="88"/>
    </row>
    <row r="180" spans="1:30" s="83" customFormat="1" x14ac:dyDescent="0.25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147" t="s">
        <v>147</v>
      </c>
      <c r="S180" s="62" t="s">
        <v>0</v>
      </c>
      <c r="T180" s="1">
        <f t="shared" ref="T180:Y180" si="39">SUM(T181:T183)</f>
        <v>123487.5</v>
      </c>
      <c r="U180" s="1">
        <f t="shared" si="39"/>
        <v>0</v>
      </c>
      <c r="V180" s="1">
        <f t="shared" si="39"/>
        <v>0</v>
      </c>
      <c r="W180" s="1">
        <f t="shared" si="39"/>
        <v>0</v>
      </c>
      <c r="X180" s="1">
        <f t="shared" si="39"/>
        <v>0</v>
      </c>
      <c r="Y180" s="1">
        <f t="shared" si="39"/>
        <v>0</v>
      </c>
      <c r="Z180" s="66">
        <f>T180+U180+V180+W180+X180+Y180</f>
        <v>123487.5</v>
      </c>
      <c r="AA180" s="65">
        <v>2018</v>
      </c>
      <c r="AB180" s="131"/>
    </row>
    <row r="181" spans="1:30" s="83" customFormat="1" x14ac:dyDescent="0.25">
      <c r="A181" s="60" t="s">
        <v>19</v>
      </c>
      <c r="B181" s="60" t="s">
        <v>20</v>
      </c>
      <c r="C181" s="60" t="s">
        <v>21</v>
      </c>
      <c r="D181" s="60" t="s">
        <v>19</v>
      </c>
      <c r="E181" s="60" t="s">
        <v>25</v>
      </c>
      <c r="F181" s="60" t="s">
        <v>19</v>
      </c>
      <c r="G181" s="60" t="s">
        <v>44</v>
      </c>
      <c r="H181" s="60" t="s">
        <v>20</v>
      </c>
      <c r="I181" s="60" t="s">
        <v>25</v>
      </c>
      <c r="J181" s="60" t="s">
        <v>19</v>
      </c>
      <c r="K181" s="60" t="s">
        <v>19</v>
      </c>
      <c r="L181" s="60" t="s">
        <v>21</v>
      </c>
      <c r="M181" s="60" t="s">
        <v>20</v>
      </c>
      <c r="N181" s="60" t="s">
        <v>19</v>
      </c>
      <c r="O181" s="60" t="s">
        <v>203</v>
      </c>
      <c r="P181" s="60" t="s">
        <v>22</v>
      </c>
      <c r="Q181" s="60" t="s">
        <v>26</v>
      </c>
      <c r="R181" s="148"/>
      <c r="S181" s="62" t="s">
        <v>0</v>
      </c>
      <c r="T181" s="1">
        <v>78128.899999999994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66">
        <f>T181+U181+V181+W181+X181+Y181</f>
        <v>78128.899999999994</v>
      </c>
      <c r="AA181" s="65">
        <v>2018</v>
      </c>
      <c r="AB181" s="34"/>
    </row>
    <row r="182" spans="1:30" s="83" customFormat="1" x14ac:dyDescent="0.25">
      <c r="A182" s="60" t="s">
        <v>19</v>
      </c>
      <c r="B182" s="60" t="s">
        <v>20</v>
      </c>
      <c r="C182" s="60" t="s">
        <v>21</v>
      </c>
      <c r="D182" s="60" t="s">
        <v>19</v>
      </c>
      <c r="E182" s="60" t="s">
        <v>25</v>
      </c>
      <c r="F182" s="60" t="s">
        <v>19</v>
      </c>
      <c r="G182" s="60" t="s">
        <v>44</v>
      </c>
      <c r="H182" s="60" t="s">
        <v>20</v>
      </c>
      <c r="I182" s="60" t="s">
        <v>25</v>
      </c>
      <c r="J182" s="60" t="s">
        <v>19</v>
      </c>
      <c r="K182" s="60" t="s">
        <v>19</v>
      </c>
      <c r="L182" s="60" t="s">
        <v>21</v>
      </c>
      <c r="M182" s="60" t="s">
        <v>38</v>
      </c>
      <c r="N182" s="60" t="s">
        <v>19</v>
      </c>
      <c r="O182" s="60" t="s">
        <v>203</v>
      </c>
      <c r="P182" s="60" t="s">
        <v>22</v>
      </c>
      <c r="Q182" s="60" t="s">
        <v>26</v>
      </c>
      <c r="R182" s="148"/>
      <c r="S182" s="62" t="s">
        <v>0</v>
      </c>
      <c r="T182" s="1">
        <f>18932.6+19997.4+4074.8+2495.5-26-605.7-796.8</f>
        <v>44071.8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66">
        <f>T182+U182+V182+W182+X182+Y182</f>
        <v>44071.8</v>
      </c>
      <c r="AA182" s="65">
        <v>2018</v>
      </c>
      <c r="AB182" s="34"/>
    </row>
    <row r="183" spans="1:30" s="83" customFormat="1" x14ac:dyDescent="0.25">
      <c r="A183" s="60" t="s">
        <v>19</v>
      </c>
      <c r="B183" s="60" t="s">
        <v>20</v>
      </c>
      <c r="C183" s="60" t="s">
        <v>21</v>
      </c>
      <c r="D183" s="60" t="s">
        <v>19</v>
      </c>
      <c r="E183" s="60" t="s">
        <v>25</v>
      </c>
      <c r="F183" s="60" t="s">
        <v>19</v>
      </c>
      <c r="G183" s="60" t="s">
        <v>44</v>
      </c>
      <c r="H183" s="60" t="s">
        <v>20</v>
      </c>
      <c r="I183" s="60" t="s">
        <v>25</v>
      </c>
      <c r="J183" s="60" t="s">
        <v>19</v>
      </c>
      <c r="K183" s="60" t="s">
        <v>19</v>
      </c>
      <c r="L183" s="60" t="s">
        <v>21</v>
      </c>
      <c r="M183" s="60" t="s">
        <v>19</v>
      </c>
      <c r="N183" s="60" t="s">
        <v>19</v>
      </c>
      <c r="O183" s="60" t="s">
        <v>19</v>
      </c>
      <c r="P183" s="60" t="s">
        <v>19</v>
      </c>
      <c r="Q183" s="60" t="s">
        <v>19</v>
      </c>
      <c r="R183" s="149"/>
      <c r="S183" s="62" t="s">
        <v>0</v>
      </c>
      <c r="T183" s="1">
        <f>2076.9+439-203.1-904.8-121.2</f>
        <v>1286.8000000000002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66">
        <f>T183+U183+V183+W183+X183+Y183</f>
        <v>1286.8000000000002</v>
      </c>
      <c r="AA183" s="65">
        <v>2018</v>
      </c>
      <c r="AB183" s="34"/>
    </row>
    <row r="184" spans="1:30" s="83" customFormat="1" ht="78.75" x14ac:dyDescent="0.25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42"/>
      <c r="P184" s="42"/>
      <c r="Q184" s="42"/>
      <c r="R184" s="85" t="s">
        <v>213</v>
      </c>
      <c r="S184" s="69" t="s">
        <v>56</v>
      </c>
      <c r="T184" s="3">
        <v>58.6</v>
      </c>
      <c r="U184" s="3">
        <v>0</v>
      </c>
      <c r="V184" s="3">
        <v>0</v>
      </c>
      <c r="W184" s="3">
        <v>0</v>
      </c>
      <c r="X184" s="3">
        <v>0</v>
      </c>
      <c r="Y184" s="3">
        <v>0</v>
      </c>
      <c r="Z184" s="6">
        <f>T184+U184+V184+W184+X184+Y184</f>
        <v>58.6</v>
      </c>
      <c r="AA184" s="44">
        <v>2018</v>
      </c>
      <c r="AB184" s="34"/>
    </row>
    <row r="185" spans="1:30" s="83" customFormat="1" ht="48" customHeight="1" x14ac:dyDescent="0.25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42"/>
      <c r="P185" s="42"/>
      <c r="Q185" s="42"/>
      <c r="R185" s="87" t="s">
        <v>214</v>
      </c>
      <c r="S185" s="69" t="s">
        <v>39</v>
      </c>
      <c r="T185" s="47">
        <v>28</v>
      </c>
      <c r="U185" s="47">
        <v>0</v>
      </c>
      <c r="V185" s="47">
        <v>0</v>
      </c>
      <c r="W185" s="47">
        <v>0</v>
      </c>
      <c r="X185" s="47">
        <v>0</v>
      </c>
      <c r="Y185" s="47">
        <v>0</v>
      </c>
      <c r="Z185" s="55">
        <f>T185+U185+V185+W185+Y185+X185</f>
        <v>28</v>
      </c>
      <c r="AA185" s="44">
        <v>2018</v>
      </c>
      <c r="AB185" s="34"/>
      <c r="AC185" s="88"/>
    </row>
    <row r="186" spans="1:30" s="83" customFormat="1" ht="47.25" x14ac:dyDescent="0.2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84" t="s">
        <v>211</v>
      </c>
      <c r="S186" s="62" t="s">
        <v>51</v>
      </c>
      <c r="T186" s="63">
        <v>1</v>
      </c>
      <c r="U186" s="63">
        <v>1</v>
      </c>
      <c r="V186" s="63">
        <v>1</v>
      </c>
      <c r="W186" s="63">
        <v>1</v>
      </c>
      <c r="X186" s="63">
        <v>1</v>
      </c>
      <c r="Y186" s="63">
        <v>1</v>
      </c>
      <c r="Z186" s="64">
        <v>1</v>
      </c>
      <c r="AA186" s="65">
        <v>2023</v>
      </c>
      <c r="AB186" s="34"/>
    </row>
    <row r="187" spans="1:30" ht="29.45" customHeight="1" x14ac:dyDescent="0.25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42"/>
      <c r="P187" s="42"/>
      <c r="Q187" s="42"/>
      <c r="R187" s="85" t="s">
        <v>156</v>
      </c>
      <c r="S187" s="44" t="s">
        <v>52</v>
      </c>
      <c r="T187" s="47">
        <f>25+19+31+16</f>
        <v>91</v>
      </c>
      <c r="U187" s="47">
        <v>170</v>
      </c>
      <c r="V187" s="47">
        <v>170</v>
      </c>
      <c r="W187" s="47">
        <v>170</v>
      </c>
      <c r="X187" s="47">
        <v>170</v>
      </c>
      <c r="Y187" s="47">
        <v>170</v>
      </c>
      <c r="Z187" s="55">
        <f>T187+U187+V187+W187+X187+Y187</f>
        <v>941</v>
      </c>
      <c r="AA187" s="44">
        <v>2023</v>
      </c>
      <c r="AB187" s="139"/>
      <c r="AC187" s="111"/>
      <c r="AD187" s="111"/>
    </row>
    <row r="188" spans="1:30" ht="52.15" customHeight="1" x14ac:dyDescent="0.25">
      <c r="A188" s="60"/>
      <c r="B188" s="60"/>
      <c r="C188" s="60"/>
      <c r="D188" s="60"/>
      <c r="E188" s="60"/>
      <c r="F188" s="60"/>
      <c r="G188" s="60"/>
      <c r="H188" s="60" t="s">
        <v>20</v>
      </c>
      <c r="I188" s="60" t="s">
        <v>25</v>
      </c>
      <c r="J188" s="60" t="s">
        <v>19</v>
      </c>
      <c r="K188" s="60" t="s">
        <v>19</v>
      </c>
      <c r="L188" s="60" t="s">
        <v>21</v>
      </c>
      <c r="M188" s="60" t="s">
        <v>19</v>
      </c>
      <c r="N188" s="60" t="s">
        <v>19</v>
      </c>
      <c r="O188" s="60" t="s">
        <v>19</v>
      </c>
      <c r="P188" s="60" t="s">
        <v>19</v>
      </c>
      <c r="Q188" s="60" t="s">
        <v>19</v>
      </c>
      <c r="R188" s="84" t="s">
        <v>157</v>
      </c>
      <c r="S188" s="65" t="s">
        <v>0</v>
      </c>
      <c r="T188" s="66">
        <f>T191+T233+T359+T271+T431</f>
        <v>22266.715</v>
      </c>
      <c r="U188" s="66">
        <v>8228.2999999999993</v>
      </c>
      <c r="V188" s="66">
        <v>8228.2999999999993</v>
      </c>
      <c r="W188" s="66">
        <v>8228.2999999999993</v>
      </c>
      <c r="X188" s="66">
        <v>8228.2999999999993</v>
      </c>
      <c r="Y188" s="66">
        <v>8228.2999999999993</v>
      </c>
      <c r="Z188" s="66">
        <f>T188+U188+V188+W188+X188+Y188</f>
        <v>63408.215000000011</v>
      </c>
      <c r="AA188" s="65">
        <v>2023</v>
      </c>
      <c r="AB188" s="40"/>
      <c r="AC188" s="111"/>
      <c r="AD188" s="111"/>
    </row>
    <row r="189" spans="1:30" ht="47.25" x14ac:dyDescent="0.25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42"/>
      <c r="P189" s="42"/>
      <c r="Q189" s="42"/>
      <c r="R189" s="87" t="s">
        <v>223</v>
      </c>
      <c r="S189" s="69" t="s">
        <v>56</v>
      </c>
      <c r="T189" s="3">
        <f>T238+T276+T363</f>
        <v>4.4000000000000004</v>
      </c>
      <c r="U189" s="3">
        <f>U432</f>
        <v>7</v>
      </c>
      <c r="V189" s="3">
        <f>V432</f>
        <v>7</v>
      </c>
      <c r="W189" s="3">
        <f>W432</f>
        <v>7</v>
      </c>
      <c r="X189" s="3">
        <f>X432</f>
        <v>7</v>
      </c>
      <c r="Y189" s="3">
        <f>Y432</f>
        <v>7</v>
      </c>
      <c r="Z189" s="6">
        <f t="shared" ref="Z189:Z197" si="40">SUM(T189:Y189)</f>
        <v>39.4</v>
      </c>
      <c r="AA189" s="80">
        <v>2023</v>
      </c>
      <c r="AB189" s="9"/>
      <c r="AC189" s="111"/>
      <c r="AD189" s="111"/>
    </row>
    <row r="190" spans="1:30" ht="47.25" x14ac:dyDescent="0.25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42"/>
      <c r="P190" s="42"/>
      <c r="Q190" s="42"/>
      <c r="R190" s="87" t="s">
        <v>212</v>
      </c>
      <c r="S190" s="44" t="s">
        <v>52</v>
      </c>
      <c r="T190" s="47">
        <f>T197+T239+T277+T365</f>
        <v>30</v>
      </c>
      <c r="U190" s="47">
        <v>7</v>
      </c>
      <c r="V190" s="47">
        <v>7</v>
      </c>
      <c r="W190" s="47">
        <v>7</v>
      </c>
      <c r="X190" s="47">
        <v>7</v>
      </c>
      <c r="Y190" s="47">
        <v>7</v>
      </c>
      <c r="Z190" s="55">
        <f t="shared" si="40"/>
        <v>65</v>
      </c>
      <c r="AA190" s="80">
        <v>2023</v>
      </c>
      <c r="AB190" s="9"/>
      <c r="AC190" s="111"/>
      <c r="AD190" s="111"/>
    </row>
    <row r="191" spans="1:30" x14ac:dyDescent="0.2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147" t="s">
        <v>157</v>
      </c>
      <c r="S191" s="70" t="s">
        <v>0</v>
      </c>
      <c r="T191" s="1">
        <f>SUM(T192:T194)</f>
        <v>2922.6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66">
        <f t="shared" si="40"/>
        <v>2922.6</v>
      </c>
      <c r="AA191" s="65">
        <v>2018</v>
      </c>
      <c r="AB191" s="135"/>
      <c r="AC191" s="111"/>
      <c r="AD191" s="111"/>
    </row>
    <row r="192" spans="1:30" x14ac:dyDescent="0.25">
      <c r="A192" s="60" t="s">
        <v>19</v>
      </c>
      <c r="B192" s="60" t="s">
        <v>19</v>
      </c>
      <c r="C192" s="60" t="s">
        <v>23</v>
      </c>
      <c r="D192" s="60" t="s">
        <v>19</v>
      </c>
      <c r="E192" s="60" t="s">
        <v>19</v>
      </c>
      <c r="F192" s="60" t="s">
        <v>19</v>
      </c>
      <c r="G192" s="60" t="s">
        <v>19</v>
      </c>
      <c r="H192" s="60" t="s">
        <v>20</v>
      </c>
      <c r="I192" s="60" t="s">
        <v>25</v>
      </c>
      <c r="J192" s="60" t="s">
        <v>19</v>
      </c>
      <c r="K192" s="60" t="s">
        <v>19</v>
      </c>
      <c r="L192" s="60" t="s">
        <v>21</v>
      </c>
      <c r="M192" s="60" t="s">
        <v>20</v>
      </c>
      <c r="N192" s="60" t="s">
        <v>19</v>
      </c>
      <c r="O192" s="60" t="s">
        <v>25</v>
      </c>
      <c r="P192" s="60" t="s">
        <v>23</v>
      </c>
      <c r="Q192" s="60" t="s">
        <v>46</v>
      </c>
      <c r="R192" s="148"/>
      <c r="S192" s="70" t="s">
        <v>0</v>
      </c>
      <c r="T192" s="1">
        <f>T199+T204+T209+T215+T221+T228</f>
        <v>1229.5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66">
        <f t="shared" si="40"/>
        <v>1229.5</v>
      </c>
      <c r="AA192" s="65">
        <v>2018</v>
      </c>
      <c r="AB192" s="135"/>
      <c r="AC192" s="111"/>
      <c r="AD192" s="111"/>
    </row>
    <row r="193" spans="1:30" x14ac:dyDescent="0.25">
      <c r="A193" s="60" t="s">
        <v>19</v>
      </c>
      <c r="B193" s="60" t="s">
        <v>19</v>
      </c>
      <c r="C193" s="60" t="s">
        <v>23</v>
      </c>
      <c r="D193" s="60" t="s">
        <v>19</v>
      </c>
      <c r="E193" s="60" t="s">
        <v>19</v>
      </c>
      <c r="F193" s="60" t="s">
        <v>19</v>
      </c>
      <c r="G193" s="60" t="s">
        <v>19</v>
      </c>
      <c r="H193" s="60" t="s">
        <v>20</v>
      </c>
      <c r="I193" s="60" t="s">
        <v>25</v>
      </c>
      <c r="J193" s="60" t="s">
        <v>19</v>
      </c>
      <c r="K193" s="60" t="s">
        <v>19</v>
      </c>
      <c r="L193" s="60" t="s">
        <v>21</v>
      </c>
      <c r="M193" s="60" t="s">
        <v>38</v>
      </c>
      <c r="N193" s="60" t="s">
        <v>19</v>
      </c>
      <c r="O193" s="60" t="s">
        <v>25</v>
      </c>
      <c r="P193" s="60" t="s">
        <v>23</v>
      </c>
      <c r="Q193" s="60" t="s">
        <v>47</v>
      </c>
      <c r="R193" s="148"/>
      <c r="S193" s="70" t="s">
        <v>0</v>
      </c>
      <c r="T193" s="1">
        <f>T200+T205+T210+T211+T216+T217+T222+T223+T229+T230</f>
        <v>647.1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66">
        <f t="shared" si="40"/>
        <v>647.1</v>
      </c>
      <c r="AA193" s="65">
        <v>2018</v>
      </c>
      <c r="AB193" s="135"/>
      <c r="AC193" s="111"/>
      <c r="AD193" s="111"/>
    </row>
    <row r="194" spans="1:30" x14ac:dyDescent="0.25">
      <c r="A194" s="60" t="s">
        <v>19</v>
      </c>
      <c r="B194" s="60" t="s">
        <v>19</v>
      </c>
      <c r="C194" s="60" t="s">
        <v>23</v>
      </c>
      <c r="D194" s="60" t="s">
        <v>19</v>
      </c>
      <c r="E194" s="60" t="s">
        <v>19</v>
      </c>
      <c r="F194" s="60" t="s">
        <v>19</v>
      </c>
      <c r="G194" s="60" t="s">
        <v>19</v>
      </c>
      <c r="H194" s="60" t="s">
        <v>20</v>
      </c>
      <c r="I194" s="60" t="s">
        <v>25</v>
      </c>
      <c r="J194" s="60" t="s">
        <v>19</v>
      </c>
      <c r="K194" s="60" t="s">
        <v>19</v>
      </c>
      <c r="L194" s="60" t="s">
        <v>21</v>
      </c>
      <c r="M194" s="60" t="s">
        <v>38</v>
      </c>
      <c r="N194" s="60" t="s">
        <v>19</v>
      </c>
      <c r="O194" s="60" t="s">
        <v>25</v>
      </c>
      <c r="P194" s="60" t="s">
        <v>23</v>
      </c>
      <c r="Q194" s="60" t="s">
        <v>40</v>
      </c>
      <c r="R194" s="149"/>
      <c r="S194" s="70" t="s">
        <v>0</v>
      </c>
      <c r="T194" s="1">
        <v>1046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66">
        <f t="shared" si="40"/>
        <v>1046</v>
      </c>
      <c r="AA194" s="65">
        <v>2018</v>
      </c>
      <c r="AB194" s="135"/>
      <c r="AC194" s="111"/>
      <c r="AD194" s="111"/>
    </row>
    <row r="195" spans="1:30" ht="47.25" x14ac:dyDescent="0.25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  <c r="L195" s="42"/>
      <c r="M195" s="42"/>
      <c r="N195" s="42"/>
      <c r="O195" s="42"/>
      <c r="P195" s="42"/>
      <c r="Q195" s="42"/>
      <c r="R195" s="85" t="s">
        <v>303</v>
      </c>
      <c r="S195" s="69" t="s">
        <v>56</v>
      </c>
      <c r="T195" s="3">
        <v>8.8000000000000007</v>
      </c>
      <c r="U195" s="3">
        <v>0</v>
      </c>
      <c r="V195" s="3">
        <v>0</v>
      </c>
      <c r="W195" s="3">
        <v>0</v>
      </c>
      <c r="X195" s="3">
        <v>0</v>
      </c>
      <c r="Y195" s="3">
        <v>0</v>
      </c>
      <c r="Z195" s="6">
        <f t="shared" si="40"/>
        <v>8.8000000000000007</v>
      </c>
      <c r="AA195" s="44">
        <v>2018</v>
      </c>
      <c r="AB195" s="139"/>
      <c r="AC195" s="111"/>
      <c r="AD195" s="111"/>
    </row>
    <row r="196" spans="1:30" ht="46.9" hidden="1" customHeight="1" x14ac:dyDescent="0.25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  <c r="L196" s="42"/>
      <c r="M196" s="42"/>
      <c r="N196" s="42"/>
      <c r="O196" s="42"/>
      <c r="P196" s="42"/>
      <c r="Q196" s="42"/>
      <c r="R196" s="87" t="s">
        <v>209</v>
      </c>
      <c r="S196" s="93" t="s">
        <v>208</v>
      </c>
      <c r="T196" s="3"/>
      <c r="U196" s="3">
        <v>0</v>
      </c>
      <c r="V196" s="3">
        <v>0</v>
      </c>
      <c r="W196" s="3">
        <v>0</v>
      </c>
      <c r="X196" s="3">
        <v>0</v>
      </c>
      <c r="Y196" s="3">
        <v>0</v>
      </c>
      <c r="Z196" s="6">
        <f t="shared" si="40"/>
        <v>0</v>
      </c>
      <c r="AA196" s="44">
        <v>2018</v>
      </c>
      <c r="AB196" s="139"/>
      <c r="AC196" s="111"/>
      <c r="AD196" s="111"/>
    </row>
    <row r="197" spans="1:30" ht="47.25" x14ac:dyDescent="0.25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  <c r="L197" s="42"/>
      <c r="M197" s="42"/>
      <c r="N197" s="42"/>
      <c r="O197" s="42"/>
      <c r="P197" s="42"/>
      <c r="Q197" s="42"/>
      <c r="R197" s="85" t="s">
        <v>224</v>
      </c>
      <c r="S197" s="93" t="s">
        <v>52</v>
      </c>
      <c r="T197" s="47">
        <v>3</v>
      </c>
      <c r="U197" s="47">
        <v>0</v>
      </c>
      <c r="V197" s="47">
        <v>0</v>
      </c>
      <c r="W197" s="47">
        <v>0</v>
      </c>
      <c r="X197" s="47">
        <v>0</v>
      </c>
      <c r="Y197" s="47">
        <v>0</v>
      </c>
      <c r="Z197" s="55">
        <f t="shared" si="40"/>
        <v>3</v>
      </c>
      <c r="AA197" s="44">
        <v>2018</v>
      </c>
      <c r="AB197" s="139"/>
      <c r="AC197" s="111"/>
      <c r="AD197" s="111"/>
    </row>
    <row r="198" spans="1:30" ht="15.6" hidden="1" customHeight="1" x14ac:dyDescent="0.25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147" t="s">
        <v>227</v>
      </c>
      <c r="S198" s="70" t="s">
        <v>0</v>
      </c>
      <c r="T198" s="1">
        <f>SUM(T199:T201)</f>
        <v>998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66">
        <f t="shared" ref="Z198:Z290" si="41">SUM(T198:Y198)</f>
        <v>998</v>
      </c>
      <c r="AA198" s="65">
        <v>2018</v>
      </c>
      <c r="AB198" s="96"/>
      <c r="AC198" s="111">
        <f>T199+T204+T209+T215+T221+T228+T241+T247+T252+T257+T262+T267+T279+T285+T292+T299+T306+T313+T320+T327+T334+T341+T347+T353+T367+T373+T379+T385+T391+T397+T402+T408+T414+T420+T426</f>
        <v>9265.1149999999998</v>
      </c>
      <c r="AD198" s="111"/>
    </row>
    <row r="199" spans="1:30" ht="15.6" hidden="1" customHeight="1" x14ac:dyDescent="0.25">
      <c r="A199" s="60" t="s">
        <v>19</v>
      </c>
      <c r="B199" s="60" t="s">
        <v>19</v>
      </c>
      <c r="C199" s="60" t="s">
        <v>23</v>
      </c>
      <c r="D199" s="60" t="s">
        <v>19</v>
      </c>
      <c r="E199" s="60" t="s">
        <v>22</v>
      </c>
      <c r="F199" s="60" t="s">
        <v>19</v>
      </c>
      <c r="G199" s="60" t="s">
        <v>23</v>
      </c>
      <c r="H199" s="60" t="s">
        <v>20</v>
      </c>
      <c r="I199" s="60" t="s">
        <v>25</v>
      </c>
      <c r="J199" s="60" t="s">
        <v>19</v>
      </c>
      <c r="K199" s="60" t="s">
        <v>19</v>
      </c>
      <c r="L199" s="60" t="s">
        <v>21</v>
      </c>
      <c r="M199" s="60" t="s">
        <v>20</v>
      </c>
      <c r="N199" s="60" t="s">
        <v>19</v>
      </c>
      <c r="O199" s="60" t="s">
        <v>25</v>
      </c>
      <c r="P199" s="60" t="s">
        <v>23</v>
      </c>
      <c r="Q199" s="60" t="s">
        <v>46</v>
      </c>
      <c r="R199" s="148"/>
      <c r="S199" s="70" t="s">
        <v>0</v>
      </c>
      <c r="T199" s="1">
        <v>399.2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66">
        <f t="shared" si="41"/>
        <v>399.2</v>
      </c>
      <c r="AA199" s="65">
        <v>2018</v>
      </c>
      <c r="AB199" s="9"/>
      <c r="AC199" s="111">
        <f>T200+T205+T210+T211+T216+T217+T222+T223+T229+T230+T243+T248+T253+T258+T263+T268+T281+T280+T288+T287+T295+T294+T302+T301+T309+T308+T316+T315+T323+T322+T329+T330+T336+T343+T349+T355+T356+T368+T369+T374+T375+T380+T381+T386+T387+T392+T393+T398+T403+T404+T409+T410+T415+T416+T421+T422+T427+T428+T337</f>
        <v>4643.8</v>
      </c>
      <c r="AD199" s="111"/>
    </row>
    <row r="200" spans="1:30" ht="15.6" hidden="1" customHeight="1" x14ac:dyDescent="0.25">
      <c r="A200" s="60" t="s">
        <v>19</v>
      </c>
      <c r="B200" s="60" t="s">
        <v>19</v>
      </c>
      <c r="C200" s="60" t="s">
        <v>23</v>
      </c>
      <c r="D200" s="60" t="s">
        <v>19</v>
      </c>
      <c r="E200" s="60" t="s">
        <v>22</v>
      </c>
      <c r="F200" s="60" t="s">
        <v>19</v>
      </c>
      <c r="G200" s="60" t="s">
        <v>23</v>
      </c>
      <c r="H200" s="60" t="s">
        <v>20</v>
      </c>
      <c r="I200" s="60" t="s">
        <v>25</v>
      </c>
      <c r="J200" s="60" t="s">
        <v>19</v>
      </c>
      <c r="K200" s="60" t="s">
        <v>19</v>
      </c>
      <c r="L200" s="60" t="s">
        <v>21</v>
      </c>
      <c r="M200" s="60" t="s">
        <v>38</v>
      </c>
      <c r="N200" s="60" t="s">
        <v>19</v>
      </c>
      <c r="O200" s="60" t="s">
        <v>25</v>
      </c>
      <c r="P200" s="60" t="s">
        <v>23</v>
      </c>
      <c r="Q200" s="60" t="s">
        <v>47</v>
      </c>
      <c r="R200" s="148"/>
      <c r="S200" s="70" t="s">
        <v>0</v>
      </c>
      <c r="T200" s="1">
        <v>199.6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66">
        <f t="shared" si="41"/>
        <v>199.6</v>
      </c>
      <c r="AA200" s="65">
        <v>2018</v>
      </c>
      <c r="AB200" s="9"/>
      <c r="AC200" s="111">
        <f>T201+T206+T212+T218+T224+T231+T244+T249+T254+T259+T264+T269+T282+T289+T296+T303+T310+T317+T324+T331+T338+T344+T350+T357+T370+T376+T382+T388+T394+T399+T405+T411+T417+T423+T429</f>
        <v>9745.0000000000018</v>
      </c>
      <c r="AD200" s="111"/>
    </row>
    <row r="201" spans="1:30" ht="15.6" hidden="1" customHeight="1" x14ac:dyDescent="0.25">
      <c r="A201" s="60" t="s">
        <v>19</v>
      </c>
      <c r="B201" s="60" t="s">
        <v>19</v>
      </c>
      <c r="C201" s="60" t="s">
        <v>23</v>
      </c>
      <c r="D201" s="60" t="s">
        <v>19</v>
      </c>
      <c r="E201" s="60" t="s">
        <v>22</v>
      </c>
      <c r="F201" s="60" t="s">
        <v>19</v>
      </c>
      <c r="G201" s="60" t="s">
        <v>23</v>
      </c>
      <c r="H201" s="60" t="s">
        <v>20</v>
      </c>
      <c r="I201" s="60" t="s">
        <v>25</v>
      </c>
      <c r="J201" s="60" t="s">
        <v>19</v>
      </c>
      <c r="K201" s="60" t="s">
        <v>19</v>
      </c>
      <c r="L201" s="60" t="s">
        <v>21</v>
      </c>
      <c r="M201" s="60" t="s">
        <v>38</v>
      </c>
      <c r="N201" s="60" t="s">
        <v>19</v>
      </c>
      <c r="O201" s="60" t="s">
        <v>25</v>
      </c>
      <c r="P201" s="60" t="s">
        <v>23</v>
      </c>
      <c r="Q201" s="60" t="s">
        <v>40</v>
      </c>
      <c r="R201" s="149"/>
      <c r="S201" s="70" t="s">
        <v>0</v>
      </c>
      <c r="T201" s="1">
        <v>399.2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66">
        <f t="shared" si="41"/>
        <v>399.2</v>
      </c>
      <c r="AA201" s="65">
        <v>2018</v>
      </c>
      <c r="AB201" s="9"/>
      <c r="AC201" s="111">
        <f>T242+T286+T293+T300+T307+T314+T321+T328+T335+T342+T348+T354</f>
        <v>380</v>
      </c>
      <c r="AD201" s="111"/>
    </row>
    <row r="202" spans="1:30" ht="31.15" hidden="1" customHeight="1" x14ac:dyDescent="0.25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87" t="s">
        <v>228</v>
      </c>
      <c r="S202" s="93" t="s">
        <v>201</v>
      </c>
      <c r="T202" s="3">
        <v>8750</v>
      </c>
      <c r="U202" s="3">
        <v>0</v>
      </c>
      <c r="V202" s="3">
        <v>0</v>
      </c>
      <c r="W202" s="3">
        <v>0</v>
      </c>
      <c r="X202" s="3">
        <v>0</v>
      </c>
      <c r="Y202" s="3">
        <v>0</v>
      </c>
      <c r="Z202" s="6">
        <f t="shared" si="41"/>
        <v>8750</v>
      </c>
      <c r="AA202" s="44">
        <v>2018</v>
      </c>
      <c r="AB202" s="9"/>
      <c r="AC202" s="111">
        <f>SUM(AC198:AC201)</f>
        <v>24033.915000000001</v>
      </c>
      <c r="AD202" s="111"/>
    </row>
    <row r="203" spans="1:30" ht="15.6" hidden="1" customHeight="1" x14ac:dyDescent="0.25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147" t="s">
        <v>229</v>
      </c>
      <c r="S203" s="70" t="s">
        <v>0</v>
      </c>
      <c r="T203" s="1">
        <f>SUM(T204:T206)</f>
        <v>150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66">
        <f t="shared" si="41"/>
        <v>150</v>
      </c>
      <c r="AA203" s="65">
        <v>2018</v>
      </c>
      <c r="AB203" s="9"/>
      <c r="AC203" s="111"/>
      <c r="AD203" s="111"/>
    </row>
    <row r="204" spans="1:30" ht="15.6" hidden="1" customHeight="1" x14ac:dyDescent="0.25">
      <c r="A204" s="60" t="s">
        <v>19</v>
      </c>
      <c r="B204" s="60" t="s">
        <v>19</v>
      </c>
      <c r="C204" s="60" t="s">
        <v>23</v>
      </c>
      <c r="D204" s="60" t="s">
        <v>19</v>
      </c>
      <c r="E204" s="60" t="s">
        <v>22</v>
      </c>
      <c r="F204" s="60" t="s">
        <v>19</v>
      </c>
      <c r="G204" s="60" t="s">
        <v>23</v>
      </c>
      <c r="H204" s="60" t="s">
        <v>20</v>
      </c>
      <c r="I204" s="60" t="s">
        <v>25</v>
      </c>
      <c r="J204" s="60" t="s">
        <v>19</v>
      </c>
      <c r="K204" s="60" t="s">
        <v>19</v>
      </c>
      <c r="L204" s="60" t="s">
        <v>21</v>
      </c>
      <c r="M204" s="60" t="s">
        <v>20</v>
      </c>
      <c r="N204" s="60" t="s">
        <v>19</v>
      </c>
      <c r="O204" s="60" t="s">
        <v>25</v>
      </c>
      <c r="P204" s="60" t="s">
        <v>23</v>
      </c>
      <c r="Q204" s="60" t="s">
        <v>46</v>
      </c>
      <c r="R204" s="148"/>
      <c r="S204" s="70" t="s">
        <v>0</v>
      </c>
      <c r="T204" s="1">
        <v>60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66">
        <f t="shared" si="41"/>
        <v>60</v>
      </c>
      <c r="AA204" s="65">
        <v>2018</v>
      </c>
      <c r="AB204" s="9"/>
      <c r="AC204" s="111"/>
      <c r="AD204" s="111"/>
    </row>
    <row r="205" spans="1:30" ht="15.6" hidden="1" customHeight="1" x14ac:dyDescent="0.25">
      <c r="A205" s="60" t="s">
        <v>19</v>
      </c>
      <c r="B205" s="60" t="s">
        <v>19</v>
      </c>
      <c r="C205" s="60" t="s">
        <v>23</v>
      </c>
      <c r="D205" s="60" t="s">
        <v>19</v>
      </c>
      <c r="E205" s="60" t="s">
        <v>22</v>
      </c>
      <c r="F205" s="60" t="s">
        <v>19</v>
      </c>
      <c r="G205" s="60" t="s">
        <v>23</v>
      </c>
      <c r="H205" s="60" t="s">
        <v>20</v>
      </c>
      <c r="I205" s="60" t="s">
        <v>25</v>
      </c>
      <c r="J205" s="60" t="s">
        <v>19</v>
      </c>
      <c r="K205" s="60" t="s">
        <v>19</v>
      </c>
      <c r="L205" s="60" t="s">
        <v>21</v>
      </c>
      <c r="M205" s="60" t="s">
        <v>38</v>
      </c>
      <c r="N205" s="60" t="s">
        <v>19</v>
      </c>
      <c r="O205" s="60" t="s">
        <v>25</v>
      </c>
      <c r="P205" s="60" t="s">
        <v>23</v>
      </c>
      <c r="Q205" s="60" t="s">
        <v>47</v>
      </c>
      <c r="R205" s="148"/>
      <c r="S205" s="70" t="s">
        <v>0</v>
      </c>
      <c r="T205" s="1">
        <v>30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66">
        <f t="shared" si="41"/>
        <v>30</v>
      </c>
      <c r="AA205" s="65">
        <v>2018</v>
      </c>
      <c r="AB205" s="9"/>
      <c r="AC205" s="111"/>
      <c r="AD205" s="111"/>
    </row>
    <row r="206" spans="1:30" ht="15.6" hidden="1" customHeight="1" x14ac:dyDescent="0.25">
      <c r="A206" s="60" t="s">
        <v>19</v>
      </c>
      <c r="B206" s="60" t="s">
        <v>19</v>
      </c>
      <c r="C206" s="60" t="s">
        <v>23</v>
      </c>
      <c r="D206" s="60" t="s">
        <v>19</v>
      </c>
      <c r="E206" s="60" t="s">
        <v>22</v>
      </c>
      <c r="F206" s="60" t="s">
        <v>19</v>
      </c>
      <c r="G206" s="60" t="s">
        <v>23</v>
      </c>
      <c r="H206" s="60" t="s">
        <v>20</v>
      </c>
      <c r="I206" s="60" t="s">
        <v>25</v>
      </c>
      <c r="J206" s="60" t="s">
        <v>19</v>
      </c>
      <c r="K206" s="60" t="s">
        <v>19</v>
      </c>
      <c r="L206" s="60" t="s">
        <v>21</v>
      </c>
      <c r="M206" s="60" t="s">
        <v>38</v>
      </c>
      <c r="N206" s="60" t="s">
        <v>19</v>
      </c>
      <c r="O206" s="60" t="s">
        <v>25</v>
      </c>
      <c r="P206" s="60" t="s">
        <v>23</v>
      </c>
      <c r="Q206" s="60" t="s">
        <v>40</v>
      </c>
      <c r="R206" s="149"/>
      <c r="S206" s="70" t="s">
        <v>0</v>
      </c>
      <c r="T206" s="1">
        <v>60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66">
        <f t="shared" si="41"/>
        <v>60</v>
      </c>
      <c r="AA206" s="65">
        <v>2018</v>
      </c>
      <c r="AB206" s="9"/>
      <c r="AC206" s="111"/>
      <c r="AD206" s="111"/>
    </row>
    <row r="207" spans="1:30" ht="46.9" hidden="1" customHeight="1" x14ac:dyDescent="0.25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  <c r="L207" s="42"/>
      <c r="M207" s="42"/>
      <c r="N207" s="42"/>
      <c r="O207" s="42"/>
      <c r="P207" s="42"/>
      <c r="Q207" s="42"/>
      <c r="R207" s="87" t="s">
        <v>230</v>
      </c>
      <c r="S207" s="93" t="s">
        <v>52</v>
      </c>
      <c r="T207" s="47">
        <v>7</v>
      </c>
      <c r="U207" s="47">
        <v>0</v>
      </c>
      <c r="V207" s="47">
        <v>0</v>
      </c>
      <c r="W207" s="47">
        <v>0</v>
      </c>
      <c r="X207" s="47">
        <v>0</v>
      </c>
      <c r="Y207" s="47">
        <v>0</v>
      </c>
      <c r="Z207" s="55">
        <f t="shared" si="41"/>
        <v>7</v>
      </c>
      <c r="AA207" s="44">
        <v>2018</v>
      </c>
      <c r="AB207" s="9"/>
      <c r="AC207" s="111"/>
      <c r="AD207" s="111"/>
    </row>
    <row r="208" spans="1:30" ht="15.6" hidden="1" customHeight="1" x14ac:dyDescent="0.25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147" t="s">
        <v>231</v>
      </c>
      <c r="S208" s="70" t="s">
        <v>0</v>
      </c>
      <c r="T208" s="1">
        <f>SUM(T209:T212)</f>
        <v>1031.5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66">
        <f t="shared" si="41"/>
        <v>1031.5</v>
      </c>
      <c r="AA208" s="65">
        <v>2018</v>
      </c>
      <c r="AB208" s="9"/>
      <c r="AC208" s="111"/>
      <c r="AD208" s="111"/>
    </row>
    <row r="209" spans="1:30" ht="15.6" hidden="1" customHeight="1" x14ac:dyDescent="0.25">
      <c r="A209" s="60" t="s">
        <v>19</v>
      </c>
      <c r="B209" s="60" t="s">
        <v>19</v>
      </c>
      <c r="C209" s="60" t="s">
        <v>23</v>
      </c>
      <c r="D209" s="60" t="s">
        <v>19</v>
      </c>
      <c r="E209" s="60" t="s">
        <v>22</v>
      </c>
      <c r="F209" s="60" t="s">
        <v>19</v>
      </c>
      <c r="G209" s="60" t="s">
        <v>23</v>
      </c>
      <c r="H209" s="60" t="s">
        <v>20</v>
      </c>
      <c r="I209" s="60" t="s">
        <v>25</v>
      </c>
      <c r="J209" s="60" t="s">
        <v>19</v>
      </c>
      <c r="K209" s="60" t="s">
        <v>19</v>
      </c>
      <c r="L209" s="60" t="s">
        <v>21</v>
      </c>
      <c r="M209" s="60" t="s">
        <v>20</v>
      </c>
      <c r="N209" s="60" t="s">
        <v>19</v>
      </c>
      <c r="O209" s="60" t="s">
        <v>25</v>
      </c>
      <c r="P209" s="60" t="s">
        <v>23</v>
      </c>
      <c r="Q209" s="60" t="s">
        <v>46</v>
      </c>
      <c r="R209" s="148"/>
      <c r="S209" s="70" t="s">
        <v>0</v>
      </c>
      <c r="T209" s="1">
        <v>400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66">
        <f t="shared" si="41"/>
        <v>400</v>
      </c>
      <c r="AA209" s="65">
        <v>2018</v>
      </c>
      <c r="AB209" s="9"/>
      <c r="AC209" s="111"/>
      <c r="AD209" s="111"/>
    </row>
    <row r="210" spans="1:30" ht="15.6" hidden="1" customHeight="1" x14ac:dyDescent="0.25">
      <c r="A210" s="60" t="s">
        <v>19</v>
      </c>
      <c r="B210" s="60" t="s">
        <v>19</v>
      </c>
      <c r="C210" s="60" t="s">
        <v>23</v>
      </c>
      <c r="D210" s="60" t="s">
        <v>19</v>
      </c>
      <c r="E210" s="60" t="s">
        <v>22</v>
      </c>
      <c r="F210" s="60" t="s">
        <v>19</v>
      </c>
      <c r="G210" s="60" t="s">
        <v>23</v>
      </c>
      <c r="H210" s="60" t="s">
        <v>20</v>
      </c>
      <c r="I210" s="60" t="s">
        <v>25</v>
      </c>
      <c r="J210" s="60" t="s">
        <v>19</v>
      </c>
      <c r="K210" s="60" t="s">
        <v>19</v>
      </c>
      <c r="L210" s="60" t="s">
        <v>21</v>
      </c>
      <c r="M210" s="60" t="s">
        <v>38</v>
      </c>
      <c r="N210" s="60" t="s">
        <v>19</v>
      </c>
      <c r="O210" s="60" t="s">
        <v>25</v>
      </c>
      <c r="P210" s="60" t="s">
        <v>23</v>
      </c>
      <c r="Q210" s="60" t="s">
        <v>47</v>
      </c>
      <c r="R210" s="148"/>
      <c r="S210" s="70" t="s">
        <v>0</v>
      </c>
      <c r="T210" s="1">
        <v>2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66">
        <f t="shared" si="41"/>
        <v>2</v>
      </c>
      <c r="AA210" s="65">
        <v>2018</v>
      </c>
      <c r="AB210" s="9"/>
      <c r="AC210" s="111"/>
      <c r="AD210" s="111"/>
    </row>
    <row r="211" spans="1:30" ht="15.6" hidden="1" customHeight="1" x14ac:dyDescent="0.25">
      <c r="A211" s="60" t="s">
        <v>19</v>
      </c>
      <c r="B211" s="60" t="s">
        <v>19</v>
      </c>
      <c r="C211" s="60" t="s">
        <v>23</v>
      </c>
      <c r="D211" s="60" t="s">
        <v>19</v>
      </c>
      <c r="E211" s="60" t="s">
        <v>22</v>
      </c>
      <c r="F211" s="60" t="s">
        <v>19</v>
      </c>
      <c r="G211" s="60" t="s">
        <v>23</v>
      </c>
      <c r="H211" s="60" t="s">
        <v>20</v>
      </c>
      <c r="I211" s="60" t="s">
        <v>25</v>
      </c>
      <c r="J211" s="60" t="s">
        <v>19</v>
      </c>
      <c r="K211" s="60" t="s">
        <v>19</v>
      </c>
      <c r="L211" s="60" t="s">
        <v>21</v>
      </c>
      <c r="M211" s="60" t="s">
        <v>38</v>
      </c>
      <c r="N211" s="60" t="s">
        <v>19</v>
      </c>
      <c r="O211" s="60" t="s">
        <v>25</v>
      </c>
      <c r="P211" s="60" t="s">
        <v>23</v>
      </c>
      <c r="Q211" s="60" t="s">
        <v>47</v>
      </c>
      <c r="R211" s="148"/>
      <c r="S211" s="70" t="s">
        <v>0</v>
      </c>
      <c r="T211" s="1">
        <v>229.5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66">
        <f t="shared" si="41"/>
        <v>229.5</v>
      </c>
      <c r="AA211" s="65">
        <v>2018</v>
      </c>
      <c r="AB211" s="9"/>
      <c r="AC211" s="111"/>
      <c r="AD211" s="111"/>
    </row>
    <row r="212" spans="1:30" ht="15.6" hidden="1" customHeight="1" x14ac:dyDescent="0.25">
      <c r="A212" s="60" t="s">
        <v>19</v>
      </c>
      <c r="B212" s="60" t="s">
        <v>19</v>
      </c>
      <c r="C212" s="60" t="s">
        <v>23</v>
      </c>
      <c r="D212" s="60" t="s">
        <v>19</v>
      </c>
      <c r="E212" s="60" t="s">
        <v>22</v>
      </c>
      <c r="F212" s="60" t="s">
        <v>19</v>
      </c>
      <c r="G212" s="60" t="s">
        <v>23</v>
      </c>
      <c r="H212" s="60" t="s">
        <v>20</v>
      </c>
      <c r="I212" s="60" t="s">
        <v>25</v>
      </c>
      <c r="J212" s="60" t="s">
        <v>19</v>
      </c>
      <c r="K212" s="60" t="s">
        <v>19</v>
      </c>
      <c r="L212" s="60" t="s">
        <v>21</v>
      </c>
      <c r="M212" s="60" t="s">
        <v>38</v>
      </c>
      <c r="N212" s="60" t="s">
        <v>19</v>
      </c>
      <c r="O212" s="60" t="s">
        <v>25</v>
      </c>
      <c r="P212" s="60" t="s">
        <v>23</v>
      </c>
      <c r="Q212" s="60" t="s">
        <v>40</v>
      </c>
      <c r="R212" s="149"/>
      <c r="S212" s="70" t="s">
        <v>0</v>
      </c>
      <c r="T212" s="1">
        <v>400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66">
        <f t="shared" si="41"/>
        <v>400</v>
      </c>
      <c r="AA212" s="65">
        <v>2018</v>
      </c>
      <c r="AB212" s="9"/>
      <c r="AC212" s="111"/>
      <c r="AD212" s="111"/>
    </row>
    <row r="213" spans="1:30" ht="45.6" hidden="1" customHeight="1" x14ac:dyDescent="0.25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  <c r="L213" s="42"/>
      <c r="M213" s="42"/>
      <c r="N213" s="42"/>
      <c r="O213" s="42"/>
      <c r="P213" s="42"/>
      <c r="Q213" s="42"/>
      <c r="R213" s="87" t="s">
        <v>232</v>
      </c>
      <c r="S213" s="93" t="s">
        <v>52</v>
      </c>
      <c r="T213" s="47">
        <v>44</v>
      </c>
      <c r="U213" s="47">
        <v>0</v>
      </c>
      <c r="V213" s="47">
        <v>0</v>
      </c>
      <c r="W213" s="47">
        <v>0</v>
      </c>
      <c r="X213" s="47">
        <v>0</v>
      </c>
      <c r="Y213" s="47">
        <v>0</v>
      </c>
      <c r="Z213" s="55">
        <f t="shared" si="41"/>
        <v>44</v>
      </c>
      <c r="AA213" s="44">
        <v>2018</v>
      </c>
      <c r="AB213" s="9"/>
      <c r="AC213" s="111"/>
      <c r="AD213" s="111"/>
    </row>
    <row r="214" spans="1:30" ht="15.6" hidden="1" customHeight="1" x14ac:dyDescent="0.2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147" t="s">
        <v>233</v>
      </c>
      <c r="S214" s="70" t="s">
        <v>0</v>
      </c>
      <c r="T214" s="1">
        <f>SUM(T215:T218)</f>
        <v>613.5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66">
        <f t="shared" si="41"/>
        <v>613.5</v>
      </c>
      <c r="AA214" s="65">
        <v>2018</v>
      </c>
      <c r="AB214" s="9"/>
      <c r="AC214" s="111"/>
      <c r="AD214" s="111"/>
    </row>
    <row r="215" spans="1:30" ht="15.6" hidden="1" customHeight="1" x14ac:dyDescent="0.25">
      <c r="A215" s="60" t="s">
        <v>19</v>
      </c>
      <c r="B215" s="60" t="s">
        <v>19</v>
      </c>
      <c r="C215" s="60" t="s">
        <v>23</v>
      </c>
      <c r="D215" s="60" t="s">
        <v>19</v>
      </c>
      <c r="E215" s="60" t="s">
        <v>22</v>
      </c>
      <c r="F215" s="60" t="s">
        <v>19</v>
      </c>
      <c r="G215" s="60" t="s">
        <v>23</v>
      </c>
      <c r="H215" s="60" t="s">
        <v>20</v>
      </c>
      <c r="I215" s="60" t="s">
        <v>25</v>
      </c>
      <c r="J215" s="60" t="s">
        <v>19</v>
      </c>
      <c r="K215" s="60" t="s">
        <v>19</v>
      </c>
      <c r="L215" s="60" t="s">
        <v>21</v>
      </c>
      <c r="M215" s="60" t="s">
        <v>20</v>
      </c>
      <c r="N215" s="60" t="s">
        <v>19</v>
      </c>
      <c r="O215" s="60" t="s">
        <v>25</v>
      </c>
      <c r="P215" s="60" t="s">
        <v>23</v>
      </c>
      <c r="Q215" s="60" t="s">
        <v>46</v>
      </c>
      <c r="R215" s="148"/>
      <c r="S215" s="70" t="s">
        <v>0</v>
      </c>
      <c r="T215" s="1">
        <v>245.4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66">
        <f t="shared" si="41"/>
        <v>245.4</v>
      </c>
      <c r="AA215" s="65">
        <v>2018</v>
      </c>
      <c r="AB215" s="9"/>
      <c r="AC215" s="111"/>
      <c r="AD215" s="111"/>
    </row>
    <row r="216" spans="1:30" ht="15.6" hidden="1" customHeight="1" x14ac:dyDescent="0.25">
      <c r="A216" s="60" t="s">
        <v>19</v>
      </c>
      <c r="B216" s="60" t="s">
        <v>19</v>
      </c>
      <c r="C216" s="60" t="s">
        <v>23</v>
      </c>
      <c r="D216" s="60" t="s">
        <v>19</v>
      </c>
      <c r="E216" s="60" t="s">
        <v>22</v>
      </c>
      <c r="F216" s="60" t="s">
        <v>19</v>
      </c>
      <c r="G216" s="60" t="s">
        <v>23</v>
      </c>
      <c r="H216" s="60" t="s">
        <v>20</v>
      </c>
      <c r="I216" s="60" t="s">
        <v>25</v>
      </c>
      <c r="J216" s="60" t="s">
        <v>19</v>
      </c>
      <c r="K216" s="60" t="s">
        <v>19</v>
      </c>
      <c r="L216" s="60" t="s">
        <v>21</v>
      </c>
      <c r="M216" s="60" t="s">
        <v>38</v>
      </c>
      <c r="N216" s="60" t="s">
        <v>19</v>
      </c>
      <c r="O216" s="60" t="s">
        <v>25</v>
      </c>
      <c r="P216" s="60" t="s">
        <v>23</v>
      </c>
      <c r="Q216" s="60" t="s">
        <v>47</v>
      </c>
      <c r="R216" s="148"/>
      <c r="S216" s="70" t="s">
        <v>0</v>
      </c>
      <c r="T216" s="1">
        <v>60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66">
        <f t="shared" si="41"/>
        <v>60</v>
      </c>
      <c r="AA216" s="65">
        <v>2018</v>
      </c>
      <c r="AB216" s="9"/>
      <c r="AC216" s="111"/>
      <c r="AD216" s="111"/>
    </row>
    <row r="217" spans="1:30" ht="15.6" hidden="1" customHeight="1" x14ac:dyDescent="0.25">
      <c r="A217" s="60" t="s">
        <v>19</v>
      </c>
      <c r="B217" s="60" t="s">
        <v>19</v>
      </c>
      <c r="C217" s="60" t="s">
        <v>23</v>
      </c>
      <c r="D217" s="60" t="s">
        <v>19</v>
      </c>
      <c r="E217" s="60" t="s">
        <v>22</v>
      </c>
      <c r="F217" s="60" t="s">
        <v>19</v>
      </c>
      <c r="G217" s="60" t="s">
        <v>23</v>
      </c>
      <c r="H217" s="60" t="s">
        <v>20</v>
      </c>
      <c r="I217" s="60" t="s">
        <v>25</v>
      </c>
      <c r="J217" s="60" t="s">
        <v>19</v>
      </c>
      <c r="K217" s="60" t="s">
        <v>19</v>
      </c>
      <c r="L217" s="60" t="s">
        <v>21</v>
      </c>
      <c r="M217" s="60" t="s">
        <v>38</v>
      </c>
      <c r="N217" s="60" t="s">
        <v>19</v>
      </c>
      <c r="O217" s="60" t="s">
        <v>25</v>
      </c>
      <c r="P217" s="60" t="s">
        <v>23</v>
      </c>
      <c r="Q217" s="60" t="s">
        <v>47</v>
      </c>
      <c r="R217" s="148"/>
      <c r="S217" s="70" t="s">
        <v>0</v>
      </c>
      <c r="T217" s="1">
        <v>62.7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66">
        <f t="shared" si="41"/>
        <v>62.7</v>
      </c>
      <c r="AA217" s="65">
        <v>2018</v>
      </c>
      <c r="AB217" s="9"/>
      <c r="AC217" s="111"/>
      <c r="AD217" s="111"/>
    </row>
    <row r="218" spans="1:30" ht="15.6" hidden="1" customHeight="1" x14ac:dyDescent="0.25">
      <c r="A218" s="60" t="s">
        <v>19</v>
      </c>
      <c r="B218" s="60" t="s">
        <v>19</v>
      </c>
      <c r="C218" s="60" t="s">
        <v>23</v>
      </c>
      <c r="D218" s="60" t="s">
        <v>19</v>
      </c>
      <c r="E218" s="60" t="s">
        <v>22</v>
      </c>
      <c r="F218" s="60" t="s">
        <v>19</v>
      </c>
      <c r="G218" s="60" t="s">
        <v>23</v>
      </c>
      <c r="H218" s="60" t="s">
        <v>20</v>
      </c>
      <c r="I218" s="60" t="s">
        <v>25</v>
      </c>
      <c r="J218" s="60" t="s">
        <v>19</v>
      </c>
      <c r="K218" s="60" t="s">
        <v>19</v>
      </c>
      <c r="L218" s="60" t="s">
        <v>21</v>
      </c>
      <c r="M218" s="60" t="s">
        <v>38</v>
      </c>
      <c r="N218" s="60" t="s">
        <v>19</v>
      </c>
      <c r="O218" s="60" t="s">
        <v>25</v>
      </c>
      <c r="P218" s="60" t="s">
        <v>23</v>
      </c>
      <c r="Q218" s="60" t="s">
        <v>40</v>
      </c>
      <c r="R218" s="149"/>
      <c r="S218" s="70" t="s">
        <v>0</v>
      </c>
      <c r="T218" s="1">
        <v>245.4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66">
        <f t="shared" si="41"/>
        <v>245.4</v>
      </c>
      <c r="AA218" s="65">
        <v>2018</v>
      </c>
      <c r="AB218" s="9"/>
      <c r="AC218" s="111"/>
      <c r="AD218" s="111"/>
    </row>
    <row r="219" spans="1:30" ht="46.9" hidden="1" customHeight="1" x14ac:dyDescent="0.25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87" t="s">
        <v>234</v>
      </c>
      <c r="S219" s="93" t="s">
        <v>52</v>
      </c>
      <c r="T219" s="47">
        <v>26</v>
      </c>
      <c r="U219" s="47">
        <v>0</v>
      </c>
      <c r="V219" s="47">
        <v>0</v>
      </c>
      <c r="W219" s="47">
        <v>0</v>
      </c>
      <c r="X219" s="47">
        <v>0</v>
      </c>
      <c r="Y219" s="47">
        <v>0</v>
      </c>
      <c r="Z219" s="55">
        <f t="shared" si="41"/>
        <v>26</v>
      </c>
      <c r="AA219" s="44">
        <v>2018</v>
      </c>
      <c r="AB219" s="9"/>
      <c r="AC219" s="111"/>
      <c r="AD219" s="111"/>
    </row>
    <row r="220" spans="1:30" ht="15.6" hidden="1" customHeight="1" x14ac:dyDescent="0.25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147" t="s">
        <v>235</v>
      </c>
      <c r="S220" s="70" t="s">
        <v>0</v>
      </c>
      <c r="T220" s="1">
        <f>SUM(T221:T224)</f>
        <v>194.7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66">
        <f t="shared" si="41"/>
        <v>194.7</v>
      </c>
      <c r="AA220" s="65">
        <v>2018</v>
      </c>
      <c r="AB220" s="9"/>
      <c r="AC220" s="111"/>
      <c r="AD220" s="111"/>
    </row>
    <row r="221" spans="1:30" ht="15.6" hidden="1" customHeight="1" x14ac:dyDescent="0.25">
      <c r="A221" s="60" t="s">
        <v>19</v>
      </c>
      <c r="B221" s="60" t="s">
        <v>19</v>
      </c>
      <c r="C221" s="60" t="s">
        <v>23</v>
      </c>
      <c r="D221" s="60" t="s">
        <v>19</v>
      </c>
      <c r="E221" s="60" t="s">
        <v>22</v>
      </c>
      <c r="F221" s="60" t="s">
        <v>19</v>
      </c>
      <c r="G221" s="60" t="s">
        <v>23</v>
      </c>
      <c r="H221" s="60" t="s">
        <v>20</v>
      </c>
      <c r="I221" s="60" t="s">
        <v>25</v>
      </c>
      <c r="J221" s="60" t="s">
        <v>19</v>
      </c>
      <c r="K221" s="60" t="s">
        <v>19</v>
      </c>
      <c r="L221" s="60" t="s">
        <v>21</v>
      </c>
      <c r="M221" s="60" t="s">
        <v>20</v>
      </c>
      <c r="N221" s="60" t="s">
        <v>19</v>
      </c>
      <c r="O221" s="60" t="s">
        <v>25</v>
      </c>
      <c r="P221" s="60" t="s">
        <v>23</v>
      </c>
      <c r="Q221" s="60" t="s">
        <v>46</v>
      </c>
      <c r="R221" s="148"/>
      <c r="S221" s="70" t="s">
        <v>0</v>
      </c>
      <c r="T221" s="1">
        <v>77.3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66">
        <f t="shared" si="41"/>
        <v>77.3</v>
      </c>
      <c r="AA221" s="65">
        <v>2018</v>
      </c>
      <c r="AB221" s="9"/>
      <c r="AC221" s="111"/>
      <c r="AD221" s="111"/>
    </row>
    <row r="222" spans="1:30" ht="15.6" hidden="1" customHeight="1" x14ac:dyDescent="0.25">
      <c r="A222" s="60" t="s">
        <v>19</v>
      </c>
      <c r="B222" s="60" t="s">
        <v>19</v>
      </c>
      <c r="C222" s="60" t="s">
        <v>23</v>
      </c>
      <c r="D222" s="60" t="s">
        <v>19</v>
      </c>
      <c r="E222" s="60" t="s">
        <v>22</v>
      </c>
      <c r="F222" s="60" t="s">
        <v>19</v>
      </c>
      <c r="G222" s="60" t="s">
        <v>23</v>
      </c>
      <c r="H222" s="60" t="s">
        <v>20</v>
      </c>
      <c r="I222" s="60" t="s">
        <v>25</v>
      </c>
      <c r="J222" s="60" t="s">
        <v>19</v>
      </c>
      <c r="K222" s="60" t="s">
        <v>19</v>
      </c>
      <c r="L222" s="60" t="s">
        <v>21</v>
      </c>
      <c r="M222" s="60" t="s">
        <v>38</v>
      </c>
      <c r="N222" s="60" t="s">
        <v>19</v>
      </c>
      <c r="O222" s="60" t="s">
        <v>25</v>
      </c>
      <c r="P222" s="60" t="s">
        <v>23</v>
      </c>
      <c r="Q222" s="60" t="s">
        <v>47</v>
      </c>
      <c r="R222" s="148"/>
      <c r="S222" s="70" t="s">
        <v>0</v>
      </c>
      <c r="T222" s="1">
        <v>20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66">
        <f t="shared" si="41"/>
        <v>20</v>
      </c>
      <c r="AA222" s="65">
        <v>2018</v>
      </c>
      <c r="AB222" s="9"/>
      <c r="AC222" s="111"/>
      <c r="AD222" s="111"/>
    </row>
    <row r="223" spans="1:30" ht="15.6" hidden="1" customHeight="1" x14ac:dyDescent="0.25">
      <c r="A223" s="60" t="s">
        <v>19</v>
      </c>
      <c r="B223" s="60" t="s">
        <v>19</v>
      </c>
      <c r="C223" s="60" t="s">
        <v>23</v>
      </c>
      <c r="D223" s="60" t="s">
        <v>19</v>
      </c>
      <c r="E223" s="60" t="s">
        <v>22</v>
      </c>
      <c r="F223" s="60" t="s">
        <v>19</v>
      </c>
      <c r="G223" s="60" t="s">
        <v>23</v>
      </c>
      <c r="H223" s="60" t="s">
        <v>20</v>
      </c>
      <c r="I223" s="60" t="s">
        <v>25</v>
      </c>
      <c r="J223" s="60" t="s">
        <v>19</v>
      </c>
      <c r="K223" s="60" t="s">
        <v>19</v>
      </c>
      <c r="L223" s="60" t="s">
        <v>21</v>
      </c>
      <c r="M223" s="60" t="s">
        <v>38</v>
      </c>
      <c r="N223" s="60" t="s">
        <v>19</v>
      </c>
      <c r="O223" s="60" t="s">
        <v>25</v>
      </c>
      <c r="P223" s="60" t="s">
        <v>23</v>
      </c>
      <c r="Q223" s="60" t="s">
        <v>47</v>
      </c>
      <c r="R223" s="148"/>
      <c r="S223" s="70" t="s">
        <v>0</v>
      </c>
      <c r="T223" s="1">
        <v>19.5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66">
        <f t="shared" si="41"/>
        <v>19.5</v>
      </c>
      <c r="AA223" s="65">
        <v>2018</v>
      </c>
      <c r="AB223" s="9"/>
      <c r="AC223" s="111"/>
      <c r="AD223" s="111"/>
    </row>
    <row r="224" spans="1:30" ht="15.6" hidden="1" customHeight="1" x14ac:dyDescent="0.25">
      <c r="A224" s="60" t="s">
        <v>19</v>
      </c>
      <c r="B224" s="60" t="s">
        <v>19</v>
      </c>
      <c r="C224" s="60" t="s">
        <v>23</v>
      </c>
      <c r="D224" s="60" t="s">
        <v>19</v>
      </c>
      <c r="E224" s="60" t="s">
        <v>22</v>
      </c>
      <c r="F224" s="60" t="s">
        <v>19</v>
      </c>
      <c r="G224" s="60" t="s">
        <v>23</v>
      </c>
      <c r="H224" s="60" t="s">
        <v>20</v>
      </c>
      <c r="I224" s="60" t="s">
        <v>25</v>
      </c>
      <c r="J224" s="60" t="s">
        <v>19</v>
      </c>
      <c r="K224" s="60" t="s">
        <v>19</v>
      </c>
      <c r="L224" s="60" t="s">
        <v>21</v>
      </c>
      <c r="M224" s="60" t="s">
        <v>38</v>
      </c>
      <c r="N224" s="60" t="s">
        <v>19</v>
      </c>
      <c r="O224" s="60" t="s">
        <v>25</v>
      </c>
      <c r="P224" s="60" t="s">
        <v>23</v>
      </c>
      <c r="Q224" s="60" t="s">
        <v>40</v>
      </c>
      <c r="R224" s="149"/>
      <c r="S224" s="70" t="s">
        <v>0</v>
      </c>
      <c r="T224" s="1">
        <v>77.900000000000006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66">
        <f t="shared" si="41"/>
        <v>77.900000000000006</v>
      </c>
      <c r="AA224" s="65">
        <v>2018</v>
      </c>
      <c r="AB224" s="9"/>
      <c r="AC224" s="111"/>
      <c r="AD224" s="111"/>
    </row>
    <row r="225" spans="1:30" s="79" customFormat="1" ht="31.15" hidden="1" customHeight="1" x14ac:dyDescent="0.25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  <c r="L225" s="42"/>
      <c r="M225" s="42"/>
      <c r="N225" s="42"/>
      <c r="O225" s="42"/>
      <c r="P225" s="42"/>
      <c r="Q225" s="42"/>
      <c r="R225" s="87" t="s">
        <v>236</v>
      </c>
      <c r="S225" s="58" t="s">
        <v>52</v>
      </c>
      <c r="T225" s="47">
        <v>1</v>
      </c>
      <c r="U225" s="47">
        <v>0</v>
      </c>
      <c r="V225" s="47">
        <v>0</v>
      </c>
      <c r="W225" s="47">
        <v>0</v>
      </c>
      <c r="X225" s="47">
        <v>0</v>
      </c>
      <c r="Y225" s="47">
        <v>0</v>
      </c>
      <c r="Z225" s="55">
        <f t="shared" si="41"/>
        <v>1</v>
      </c>
      <c r="AA225" s="44">
        <v>2018</v>
      </c>
      <c r="AB225" s="77"/>
      <c r="AC225" s="94"/>
      <c r="AD225" s="94"/>
    </row>
    <row r="226" spans="1:30" ht="31.15" hidden="1" customHeight="1" x14ac:dyDescent="0.25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87" t="s">
        <v>237</v>
      </c>
      <c r="S226" s="93" t="s">
        <v>202</v>
      </c>
      <c r="T226" s="3">
        <v>15</v>
      </c>
      <c r="U226" s="3">
        <v>0</v>
      </c>
      <c r="V226" s="3">
        <v>0</v>
      </c>
      <c r="W226" s="3">
        <v>0</v>
      </c>
      <c r="X226" s="3">
        <v>0</v>
      </c>
      <c r="Y226" s="3">
        <v>0</v>
      </c>
      <c r="Z226" s="6">
        <f t="shared" si="41"/>
        <v>15</v>
      </c>
      <c r="AA226" s="44">
        <v>2018</v>
      </c>
      <c r="AB226" s="9"/>
      <c r="AC226" s="111"/>
      <c r="AD226" s="111"/>
    </row>
    <row r="227" spans="1:30" ht="15.6" hidden="1" customHeight="1" x14ac:dyDescent="0.25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147" t="s">
        <v>238</v>
      </c>
      <c r="S227" s="70" t="s">
        <v>0</v>
      </c>
      <c r="T227" s="1">
        <f>SUM(T228:T231)</f>
        <v>119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66">
        <f t="shared" si="41"/>
        <v>119</v>
      </c>
      <c r="AA227" s="65">
        <v>2018</v>
      </c>
      <c r="AB227" s="9"/>
      <c r="AC227" s="111"/>
      <c r="AD227" s="111"/>
    </row>
    <row r="228" spans="1:30" ht="15.6" hidden="1" customHeight="1" x14ac:dyDescent="0.25">
      <c r="A228" s="60" t="s">
        <v>19</v>
      </c>
      <c r="B228" s="60" t="s">
        <v>19</v>
      </c>
      <c r="C228" s="60" t="s">
        <v>23</v>
      </c>
      <c r="D228" s="60" t="s">
        <v>19</v>
      </c>
      <c r="E228" s="60" t="s">
        <v>25</v>
      </c>
      <c r="F228" s="60" t="s">
        <v>19</v>
      </c>
      <c r="G228" s="60" t="s">
        <v>44</v>
      </c>
      <c r="H228" s="60" t="s">
        <v>20</v>
      </c>
      <c r="I228" s="60" t="s">
        <v>25</v>
      </c>
      <c r="J228" s="60" t="s">
        <v>19</v>
      </c>
      <c r="K228" s="60" t="s">
        <v>19</v>
      </c>
      <c r="L228" s="60" t="s">
        <v>21</v>
      </c>
      <c r="M228" s="60" t="s">
        <v>20</v>
      </c>
      <c r="N228" s="60" t="s">
        <v>19</v>
      </c>
      <c r="O228" s="60" t="s">
        <v>25</v>
      </c>
      <c r="P228" s="60" t="s">
        <v>23</v>
      </c>
      <c r="Q228" s="60" t="s">
        <v>46</v>
      </c>
      <c r="R228" s="148"/>
      <c r="S228" s="70" t="s">
        <v>0</v>
      </c>
      <c r="T228" s="1">
        <v>47.6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66">
        <f t="shared" si="41"/>
        <v>47.6</v>
      </c>
      <c r="AA228" s="65">
        <v>2018</v>
      </c>
      <c r="AB228" s="9"/>
      <c r="AC228" s="111"/>
      <c r="AD228" s="111"/>
    </row>
    <row r="229" spans="1:30" ht="15.6" hidden="1" customHeight="1" x14ac:dyDescent="0.25">
      <c r="A229" s="60" t="s">
        <v>19</v>
      </c>
      <c r="B229" s="60" t="s">
        <v>19</v>
      </c>
      <c r="C229" s="60" t="s">
        <v>23</v>
      </c>
      <c r="D229" s="60" t="s">
        <v>19</v>
      </c>
      <c r="E229" s="60" t="s">
        <v>25</v>
      </c>
      <c r="F229" s="60" t="s">
        <v>19</v>
      </c>
      <c r="G229" s="60" t="s">
        <v>44</v>
      </c>
      <c r="H229" s="60" t="s">
        <v>20</v>
      </c>
      <c r="I229" s="60" t="s">
        <v>25</v>
      </c>
      <c r="J229" s="60" t="s">
        <v>19</v>
      </c>
      <c r="K229" s="60" t="s">
        <v>19</v>
      </c>
      <c r="L229" s="60" t="s">
        <v>21</v>
      </c>
      <c r="M229" s="60" t="s">
        <v>38</v>
      </c>
      <c r="N229" s="60" t="s">
        <v>19</v>
      </c>
      <c r="O229" s="60" t="s">
        <v>25</v>
      </c>
      <c r="P229" s="60" t="s">
        <v>23</v>
      </c>
      <c r="Q229" s="60" t="s">
        <v>47</v>
      </c>
      <c r="R229" s="148"/>
      <c r="S229" s="70" t="s">
        <v>0</v>
      </c>
      <c r="T229" s="1">
        <v>11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66">
        <f t="shared" si="41"/>
        <v>11</v>
      </c>
      <c r="AA229" s="65">
        <v>2018</v>
      </c>
      <c r="AB229" s="9"/>
      <c r="AC229" s="111"/>
      <c r="AD229" s="111"/>
    </row>
    <row r="230" spans="1:30" ht="15.6" hidden="1" customHeight="1" x14ac:dyDescent="0.25">
      <c r="A230" s="60" t="s">
        <v>19</v>
      </c>
      <c r="B230" s="60" t="s">
        <v>19</v>
      </c>
      <c r="C230" s="60" t="s">
        <v>23</v>
      </c>
      <c r="D230" s="60" t="s">
        <v>19</v>
      </c>
      <c r="E230" s="60" t="s">
        <v>25</v>
      </c>
      <c r="F230" s="60" t="s">
        <v>19</v>
      </c>
      <c r="G230" s="60" t="s">
        <v>44</v>
      </c>
      <c r="H230" s="60" t="s">
        <v>20</v>
      </c>
      <c r="I230" s="60" t="s">
        <v>25</v>
      </c>
      <c r="J230" s="60" t="s">
        <v>19</v>
      </c>
      <c r="K230" s="60" t="s">
        <v>19</v>
      </c>
      <c r="L230" s="60" t="s">
        <v>21</v>
      </c>
      <c r="M230" s="60" t="s">
        <v>38</v>
      </c>
      <c r="N230" s="60" t="s">
        <v>19</v>
      </c>
      <c r="O230" s="60" t="s">
        <v>25</v>
      </c>
      <c r="P230" s="60" t="s">
        <v>23</v>
      </c>
      <c r="Q230" s="60" t="s">
        <v>47</v>
      </c>
      <c r="R230" s="148"/>
      <c r="S230" s="70" t="s">
        <v>0</v>
      </c>
      <c r="T230" s="1">
        <v>12.8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66">
        <f t="shared" si="41"/>
        <v>12.8</v>
      </c>
      <c r="AA230" s="65">
        <v>2018</v>
      </c>
      <c r="AB230" s="9"/>
      <c r="AC230" s="111"/>
      <c r="AD230" s="111"/>
    </row>
    <row r="231" spans="1:30" ht="15.6" hidden="1" customHeight="1" x14ac:dyDescent="0.25">
      <c r="A231" s="60" t="s">
        <v>19</v>
      </c>
      <c r="B231" s="60" t="s">
        <v>19</v>
      </c>
      <c r="C231" s="60" t="s">
        <v>23</v>
      </c>
      <c r="D231" s="60" t="s">
        <v>19</v>
      </c>
      <c r="E231" s="60" t="s">
        <v>25</v>
      </c>
      <c r="F231" s="60" t="s">
        <v>19</v>
      </c>
      <c r="G231" s="60" t="s">
        <v>44</v>
      </c>
      <c r="H231" s="60" t="s">
        <v>20</v>
      </c>
      <c r="I231" s="60" t="s">
        <v>25</v>
      </c>
      <c r="J231" s="60" t="s">
        <v>19</v>
      </c>
      <c r="K231" s="60" t="s">
        <v>19</v>
      </c>
      <c r="L231" s="60" t="s">
        <v>21</v>
      </c>
      <c r="M231" s="60" t="s">
        <v>38</v>
      </c>
      <c r="N231" s="60" t="s">
        <v>19</v>
      </c>
      <c r="O231" s="60" t="s">
        <v>25</v>
      </c>
      <c r="P231" s="60" t="s">
        <v>23</v>
      </c>
      <c r="Q231" s="60" t="s">
        <v>40</v>
      </c>
      <c r="R231" s="149"/>
      <c r="S231" s="70" t="s">
        <v>0</v>
      </c>
      <c r="T231" s="1">
        <v>47.6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66">
        <f t="shared" si="41"/>
        <v>47.6</v>
      </c>
      <c r="AA231" s="65">
        <v>2018</v>
      </c>
      <c r="AB231" s="9"/>
      <c r="AC231" s="111"/>
      <c r="AD231" s="111"/>
    </row>
    <row r="232" spans="1:30" s="79" customFormat="1" ht="46.9" hidden="1" customHeight="1" x14ac:dyDescent="0.25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  <c r="L232" s="42"/>
      <c r="M232" s="42"/>
      <c r="N232" s="42"/>
      <c r="O232" s="42"/>
      <c r="P232" s="42"/>
      <c r="Q232" s="42"/>
      <c r="R232" s="85" t="s">
        <v>239</v>
      </c>
      <c r="S232" s="98" t="s">
        <v>201</v>
      </c>
      <c r="T232" s="3">
        <v>65</v>
      </c>
      <c r="U232" s="3">
        <v>0</v>
      </c>
      <c r="V232" s="3">
        <v>0</v>
      </c>
      <c r="W232" s="3">
        <v>0</v>
      </c>
      <c r="X232" s="3">
        <v>0</v>
      </c>
      <c r="Y232" s="3">
        <v>0</v>
      </c>
      <c r="Z232" s="55">
        <f t="shared" si="41"/>
        <v>65</v>
      </c>
      <c r="AA232" s="44">
        <v>2018</v>
      </c>
      <c r="AB232" s="77"/>
      <c r="AC232" s="94"/>
      <c r="AD232" s="94"/>
    </row>
    <row r="233" spans="1:30" x14ac:dyDescent="0.2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147" t="s">
        <v>157</v>
      </c>
      <c r="S233" s="70" t="s">
        <v>0</v>
      </c>
      <c r="T233" s="1">
        <f>SUM(T234:T237)</f>
        <v>3440.1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66">
        <f t="shared" si="41"/>
        <v>3440.1</v>
      </c>
      <c r="AA233" s="65">
        <v>2018</v>
      </c>
      <c r="AB233" s="135"/>
      <c r="AC233" s="111"/>
      <c r="AD233" s="111"/>
    </row>
    <row r="234" spans="1:30" x14ac:dyDescent="0.25">
      <c r="A234" s="60" t="s">
        <v>19</v>
      </c>
      <c r="B234" s="60" t="s">
        <v>19</v>
      </c>
      <c r="C234" s="60" t="s">
        <v>25</v>
      </c>
      <c r="D234" s="60" t="s">
        <v>19</v>
      </c>
      <c r="E234" s="60" t="s">
        <v>19</v>
      </c>
      <c r="F234" s="60" t="s">
        <v>19</v>
      </c>
      <c r="G234" s="60" t="s">
        <v>19</v>
      </c>
      <c r="H234" s="60" t="s">
        <v>20</v>
      </c>
      <c r="I234" s="60" t="s">
        <v>25</v>
      </c>
      <c r="J234" s="60" t="s">
        <v>19</v>
      </c>
      <c r="K234" s="60" t="s">
        <v>19</v>
      </c>
      <c r="L234" s="60" t="s">
        <v>21</v>
      </c>
      <c r="M234" s="60" t="s">
        <v>20</v>
      </c>
      <c r="N234" s="60" t="s">
        <v>19</v>
      </c>
      <c r="O234" s="60" t="s">
        <v>25</v>
      </c>
      <c r="P234" s="60" t="s">
        <v>23</v>
      </c>
      <c r="Q234" s="60" t="s">
        <v>46</v>
      </c>
      <c r="R234" s="148"/>
      <c r="S234" s="70" t="s">
        <v>0</v>
      </c>
      <c r="T234" s="1">
        <f>T241+T247+T252+T257+T262+T267</f>
        <v>1609.7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66">
        <f t="shared" si="41"/>
        <v>1609.7</v>
      </c>
      <c r="AA234" s="65">
        <v>2018</v>
      </c>
      <c r="AB234" s="135"/>
      <c r="AC234" s="111"/>
      <c r="AD234" s="111"/>
    </row>
    <row r="235" spans="1:30" x14ac:dyDescent="0.25">
      <c r="A235" s="60" t="s">
        <v>19</v>
      </c>
      <c r="B235" s="60" t="s">
        <v>19</v>
      </c>
      <c r="C235" s="60" t="s">
        <v>25</v>
      </c>
      <c r="D235" s="60" t="s">
        <v>19</v>
      </c>
      <c r="E235" s="60" t="s">
        <v>19</v>
      </c>
      <c r="F235" s="60" t="s">
        <v>19</v>
      </c>
      <c r="G235" s="60" t="s">
        <v>19</v>
      </c>
      <c r="H235" s="60" t="s">
        <v>20</v>
      </c>
      <c r="I235" s="60" t="s">
        <v>25</v>
      </c>
      <c r="J235" s="60" t="s">
        <v>19</v>
      </c>
      <c r="K235" s="60" t="s">
        <v>19</v>
      </c>
      <c r="L235" s="60" t="s">
        <v>21</v>
      </c>
      <c r="M235" s="60" t="s">
        <v>38</v>
      </c>
      <c r="N235" s="60" t="s">
        <v>19</v>
      </c>
      <c r="O235" s="60" t="s">
        <v>44</v>
      </c>
      <c r="P235" s="60" t="s">
        <v>23</v>
      </c>
      <c r="Q235" s="60" t="s">
        <v>204</v>
      </c>
      <c r="R235" s="148"/>
      <c r="S235" s="70" t="s">
        <v>0</v>
      </c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66">
        <f t="shared" si="41"/>
        <v>0</v>
      </c>
      <c r="AA235" s="65">
        <v>2018</v>
      </c>
      <c r="AB235" s="135"/>
      <c r="AC235" s="111"/>
      <c r="AD235" s="111"/>
    </row>
    <row r="236" spans="1:30" x14ac:dyDescent="0.25">
      <c r="A236" s="60" t="s">
        <v>19</v>
      </c>
      <c r="B236" s="60" t="s">
        <v>19</v>
      </c>
      <c r="C236" s="60" t="s">
        <v>25</v>
      </c>
      <c r="D236" s="60" t="s">
        <v>19</v>
      </c>
      <c r="E236" s="60" t="s">
        <v>19</v>
      </c>
      <c r="F236" s="60" t="s">
        <v>19</v>
      </c>
      <c r="G236" s="60" t="s">
        <v>19</v>
      </c>
      <c r="H236" s="60" t="s">
        <v>20</v>
      </c>
      <c r="I236" s="60" t="s">
        <v>25</v>
      </c>
      <c r="J236" s="60" t="s">
        <v>19</v>
      </c>
      <c r="K236" s="60" t="s">
        <v>19</v>
      </c>
      <c r="L236" s="60" t="s">
        <v>21</v>
      </c>
      <c r="M236" s="60" t="s">
        <v>38</v>
      </c>
      <c r="N236" s="60" t="s">
        <v>19</v>
      </c>
      <c r="O236" s="60" t="s">
        <v>25</v>
      </c>
      <c r="P236" s="60" t="s">
        <v>23</v>
      </c>
      <c r="Q236" s="60" t="s">
        <v>47</v>
      </c>
      <c r="R236" s="148"/>
      <c r="S236" s="70" t="s">
        <v>0</v>
      </c>
      <c r="T236" s="1">
        <f>T243+T248+T253+T258+T263+T268</f>
        <v>441.79999999999995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66">
        <f t="shared" si="41"/>
        <v>441.79999999999995</v>
      </c>
      <c r="AA236" s="65">
        <v>2018</v>
      </c>
      <c r="AB236" s="135"/>
      <c r="AC236" s="111"/>
      <c r="AD236" s="111"/>
    </row>
    <row r="237" spans="1:30" x14ac:dyDescent="0.25">
      <c r="A237" s="60" t="s">
        <v>19</v>
      </c>
      <c r="B237" s="60" t="s">
        <v>19</v>
      </c>
      <c r="C237" s="60" t="s">
        <v>25</v>
      </c>
      <c r="D237" s="60" t="s">
        <v>19</v>
      </c>
      <c r="E237" s="60" t="s">
        <v>19</v>
      </c>
      <c r="F237" s="60" t="s">
        <v>19</v>
      </c>
      <c r="G237" s="60" t="s">
        <v>19</v>
      </c>
      <c r="H237" s="60" t="s">
        <v>20</v>
      </c>
      <c r="I237" s="60" t="s">
        <v>25</v>
      </c>
      <c r="J237" s="60" t="s">
        <v>19</v>
      </c>
      <c r="K237" s="60" t="s">
        <v>19</v>
      </c>
      <c r="L237" s="60" t="s">
        <v>21</v>
      </c>
      <c r="M237" s="60" t="s">
        <v>38</v>
      </c>
      <c r="N237" s="60" t="s">
        <v>19</v>
      </c>
      <c r="O237" s="60" t="s">
        <v>25</v>
      </c>
      <c r="P237" s="60" t="s">
        <v>23</v>
      </c>
      <c r="Q237" s="60" t="s">
        <v>40</v>
      </c>
      <c r="R237" s="149"/>
      <c r="S237" s="70" t="s">
        <v>0</v>
      </c>
      <c r="T237" s="1">
        <v>1388.6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66">
        <f t="shared" si="41"/>
        <v>1388.6</v>
      </c>
      <c r="AA237" s="65">
        <v>2018</v>
      </c>
      <c r="AB237" s="135"/>
      <c r="AC237" s="111"/>
      <c r="AD237" s="111"/>
    </row>
    <row r="238" spans="1:30" ht="47.25" x14ac:dyDescent="0.25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  <c r="L238" s="42"/>
      <c r="M238" s="42"/>
      <c r="N238" s="42"/>
      <c r="O238" s="42"/>
      <c r="P238" s="42"/>
      <c r="Q238" s="42"/>
      <c r="R238" s="87" t="s">
        <v>217</v>
      </c>
      <c r="S238" s="69" t="s">
        <v>56</v>
      </c>
      <c r="T238" s="3">
        <v>0.2</v>
      </c>
      <c r="U238" s="3">
        <v>0</v>
      </c>
      <c r="V238" s="3">
        <v>0</v>
      </c>
      <c r="W238" s="3">
        <v>0</v>
      </c>
      <c r="X238" s="3">
        <v>0</v>
      </c>
      <c r="Y238" s="3">
        <v>0</v>
      </c>
      <c r="Z238" s="6">
        <f t="shared" si="41"/>
        <v>0.2</v>
      </c>
      <c r="AA238" s="44">
        <v>2018</v>
      </c>
      <c r="AB238" s="139"/>
      <c r="AC238" s="111"/>
      <c r="AD238" s="111"/>
    </row>
    <row r="239" spans="1:30" ht="47.25" x14ac:dyDescent="0.25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  <c r="L239" s="42"/>
      <c r="M239" s="42"/>
      <c r="N239" s="42"/>
      <c r="O239" s="42"/>
      <c r="P239" s="42"/>
      <c r="Q239" s="42"/>
      <c r="R239" s="87" t="s">
        <v>218</v>
      </c>
      <c r="S239" s="93" t="s">
        <v>52</v>
      </c>
      <c r="T239" s="47">
        <v>6</v>
      </c>
      <c r="U239" s="47">
        <v>0</v>
      </c>
      <c r="V239" s="47">
        <v>0</v>
      </c>
      <c r="W239" s="47">
        <v>0</v>
      </c>
      <c r="X239" s="47">
        <v>0</v>
      </c>
      <c r="Y239" s="47">
        <v>0</v>
      </c>
      <c r="Z239" s="55">
        <f t="shared" si="41"/>
        <v>6</v>
      </c>
      <c r="AA239" s="44">
        <v>2018</v>
      </c>
      <c r="AB239" s="139"/>
      <c r="AC239" s="111"/>
      <c r="AD239" s="111"/>
    </row>
    <row r="240" spans="1:30" ht="16.350000000000001" hidden="1" customHeight="1" x14ac:dyDescent="0.2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147" t="s">
        <v>240</v>
      </c>
      <c r="S240" s="70" t="s">
        <v>0</v>
      </c>
      <c r="T240" s="1">
        <f>SUM(T241:T244)</f>
        <v>943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66">
        <f t="shared" si="41"/>
        <v>943</v>
      </c>
      <c r="AA240" s="65">
        <v>2018</v>
      </c>
      <c r="AB240" s="9"/>
      <c r="AC240" s="111"/>
      <c r="AD240" s="111"/>
    </row>
    <row r="241" spans="1:30" ht="16.350000000000001" hidden="1" customHeight="1" x14ac:dyDescent="0.25">
      <c r="A241" s="60" t="s">
        <v>19</v>
      </c>
      <c r="B241" s="60" t="s">
        <v>19</v>
      </c>
      <c r="C241" s="60" t="s">
        <v>25</v>
      </c>
      <c r="D241" s="60" t="s">
        <v>19</v>
      </c>
      <c r="E241" s="60" t="s">
        <v>25</v>
      </c>
      <c r="F241" s="60" t="s">
        <v>19</v>
      </c>
      <c r="G241" s="60" t="s">
        <v>44</v>
      </c>
      <c r="H241" s="60" t="s">
        <v>20</v>
      </c>
      <c r="I241" s="60" t="s">
        <v>25</v>
      </c>
      <c r="J241" s="60" t="s">
        <v>19</v>
      </c>
      <c r="K241" s="60" t="s">
        <v>19</v>
      </c>
      <c r="L241" s="60" t="s">
        <v>21</v>
      </c>
      <c r="M241" s="60" t="s">
        <v>20</v>
      </c>
      <c r="N241" s="60" t="s">
        <v>19</v>
      </c>
      <c r="O241" s="60" t="s">
        <v>25</v>
      </c>
      <c r="P241" s="60" t="s">
        <v>23</v>
      </c>
      <c r="Q241" s="60" t="s">
        <v>46</v>
      </c>
      <c r="R241" s="148"/>
      <c r="S241" s="70" t="s">
        <v>0</v>
      </c>
      <c r="T241" s="1">
        <v>377.2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66">
        <f t="shared" si="41"/>
        <v>377.2</v>
      </c>
      <c r="AA241" s="65">
        <v>2018</v>
      </c>
      <c r="AB241" s="9"/>
      <c r="AC241" s="111"/>
      <c r="AD241" s="111"/>
    </row>
    <row r="242" spans="1:30" ht="16.350000000000001" hidden="1" customHeight="1" x14ac:dyDescent="0.25">
      <c r="A242" s="60" t="s">
        <v>19</v>
      </c>
      <c r="B242" s="60" t="s">
        <v>19</v>
      </c>
      <c r="C242" s="60" t="s">
        <v>25</v>
      </c>
      <c r="D242" s="60" t="s">
        <v>19</v>
      </c>
      <c r="E242" s="60" t="s">
        <v>25</v>
      </c>
      <c r="F242" s="60" t="s">
        <v>19</v>
      </c>
      <c r="G242" s="60" t="s">
        <v>44</v>
      </c>
      <c r="H242" s="60" t="s">
        <v>20</v>
      </c>
      <c r="I242" s="60" t="s">
        <v>25</v>
      </c>
      <c r="J242" s="60" t="s">
        <v>19</v>
      </c>
      <c r="K242" s="60" t="s">
        <v>19</v>
      </c>
      <c r="L242" s="60" t="s">
        <v>21</v>
      </c>
      <c r="M242" s="60" t="s">
        <v>38</v>
      </c>
      <c r="N242" s="60" t="s">
        <v>19</v>
      </c>
      <c r="O242" s="60" t="s">
        <v>44</v>
      </c>
      <c r="P242" s="60" t="s">
        <v>23</v>
      </c>
      <c r="Q242" s="60" t="s">
        <v>204</v>
      </c>
      <c r="R242" s="148"/>
      <c r="S242" s="70" t="s">
        <v>0</v>
      </c>
      <c r="T242" s="1">
        <v>30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66">
        <f t="shared" si="41"/>
        <v>30</v>
      </c>
      <c r="AA242" s="65">
        <v>2018</v>
      </c>
      <c r="AB242" s="9"/>
      <c r="AC242" s="111"/>
      <c r="AD242" s="111"/>
    </row>
    <row r="243" spans="1:30" ht="16.350000000000001" hidden="1" customHeight="1" x14ac:dyDescent="0.25">
      <c r="A243" s="60" t="s">
        <v>19</v>
      </c>
      <c r="B243" s="60" t="s">
        <v>19</v>
      </c>
      <c r="C243" s="60" t="s">
        <v>25</v>
      </c>
      <c r="D243" s="60" t="s">
        <v>19</v>
      </c>
      <c r="E243" s="60" t="s">
        <v>25</v>
      </c>
      <c r="F243" s="60" t="s">
        <v>19</v>
      </c>
      <c r="G243" s="60" t="s">
        <v>44</v>
      </c>
      <c r="H243" s="60" t="s">
        <v>20</v>
      </c>
      <c r="I243" s="60" t="s">
        <v>25</v>
      </c>
      <c r="J243" s="60" t="s">
        <v>19</v>
      </c>
      <c r="K243" s="60" t="s">
        <v>19</v>
      </c>
      <c r="L243" s="60" t="s">
        <v>21</v>
      </c>
      <c r="M243" s="60" t="s">
        <v>38</v>
      </c>
      <c r="N243" s="60" t="s">
        <v>19</v>
      </c>
      <c r="O243" s="60" t="s">
        <v>25</v>
      </c>
      <c r="P243" s="60" t="s">
        <v>23</v>
      </c>
      <c r="Q243" s="60" t="s">
        <v>47</v>
      </c>
      <c r="R243" s="148"/>
      <c r="S243" s="70" t="s">
        <v>0</v>
      </c>
      <c r="T243" s="1">
        <v>113.2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66">
        <f t="shared" si="41"/>
        <v>113.2</v>
      </c>
      <c r="AA243" s="65">
        <v>2018</v>
      </c>
      <c r="AB243" s="9"/>
      <c r="AC243" s="111"/>
      <c r="AD243" s="111"/>
    </row>
    <row r="244" spans="1:30" ht="16.350000000000001" hidden="1" customHeight="1" x14ac:dyDescent="0.25">
      <c r="A244" s="60" t="s">
        <v>19</v>
      </c>
      <c r="B244" s="60" t="s">
        <v>19</v>
      </c>
      <c r="C244" s="60" t="s">
        <v>25</v>
      </c>
      <c r="D244" s="60" t="s">
        <v>19</v>
      </c>
      <c r="E244" s="60" t="s">
        <v>25</v>
      </c>
      <c r="F244" s="60" t="s">
        <v>19</v>
      </c>
      <c r="G244" s="60" t="s">
        <v>44</v>
      </c>
      <c r="H244" s="60" t="s">
        <v>20</v>
      </c>
      <c r="I244" s="60" t="s">
        <v>25</v>
      </c>
      <c r="J244" s="60" t="s">
        <v>19</v>
      </c>
      <c r="K244" s="60" t="s">
        <v>19</v>
      </c>
      <c r="L244" s="60" t="s">
        <v>21</v>
      </c>
      <c r="M244" s="60" t="s">
        <v>38</v>
      </c>
      <c r="N244" s="60" t="s">
        <v>19</v>
      </c>
      <c r="O244" s="60" t="s">
        <v>25</v>
      </c>
      <c r="P244" s="60" t="s">
        <v>23</v>
      </c>
      <c r="Q244" s="60" t="s">
        <v>40</v>
      </c>
      <c r="R244" s="149"/>
      <c r="S244" s="70" t="s">
        <v>0</v>
      </c>
      <c r="T244" s="1">
        <v>422.6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66">
        <f t="shared" si="41"/>
        <v>422.6</v>
      </c>
      <c r="AA244" s="65">
        <v>2018</v>
      </c>
      <c r="AB244" s="9"/>
      <c r="AC244" s="111"/>
      <c r="AD244" s="111"/>
    </row>
    <row r="245" spans="1:30" ht="33.6" hidden="1" customHeight="1" x14ac:dyDescent="0.25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  <c r="L245" s="42"/>
      <c r="M245" s="42"/>
      <c r="N245" s="42"/>
      <c r="O245" s="42"/>
      <c r="P245" s="42"/>
      <c r="Q245" s="42"/>
      <c r="R245" s="97" t="s">
        <v>241</v>
      </c>
      <c r="S245" s="93" t="s">
        <v>201</v>
      </c>
      <c r="T245" s="3">
        <v>1046</v>
      </c>
      <c r="U245" s="3">
        <v>0</v>
      </c>
      <c r="V245" s="3">
        <v>0</v>
      </c>
      <c r="W245" s="3">
        <v>0</v>
      </c>
      <c r="X245" s="3">
        <v>0</v>
      </c>
      <c r="Y245" s="3">
        <v>0</v>
      </c>
      <c r="Z245" s="6">
        <f t="shared" si="41"/>
        <v>1046</v>
      </c>
      <c r="AA245" s="44">
        <v>2018</v>
      </c>
      <c r="AB245" s="9"/>
      <c r="AC245" s="111"/>
      <c r="AD245" s="111"/>
    </row>
    <row r="246" spans="1:30" ht="21.75" hidden="1" customHeight="1" x14ac:dyDescent="0.2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147" t="s">
        <v>242</v>
      </c>
      <c r="S246" s="70" t="s">
        <v>0</v>
      </c>
      <c r="T246" s="1">
        <f>SUM(T247:T249)</f>
        <v>835.4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66">
        <f>SUM(T246:Y246)</f>
        <v>835.4</v>
      </c>
      <c r="AA246" s="65">
        <v>2018</v>
      </c>
      <c r="AB246" s="9"/>
      <c r="AC246" s="111"/>
      <c r="AD246" s="111"/>
    </row>
    <row r="247" spans="1:30" ht="22.9" hidden="1" customHeight="1" x14ac:dyDescent="0.25">
      <c r="A247" s="60" t="s">
        <v>19</v>
      </c>
      <c r="B247" s="60" t="s">
        <v>19</v>
      </c>
      <c r="C247" s="60" t="s">
        <v>25</v>
      </c>
      <c r="D247" s="60" t="s">
        <v>19</v>
      </c>
      <c r="E247" s="60" t="s">
        <v>22</v>
      </c>
      <c r="F247" s="60" t="s">
        <v>19</v>
      </c>
      <c r="G247" s="60" t="s">
        <v>23</v>
      </c>
      <c r="H247" s="60" t="s">
        <v>20</v>
      </c>
      <c r="I247" s="60" t="s">
        <v>25</v>
      </c>
      <c r="J247" s="60" t="s">
        <v>19</v>
      </c>
      <c r="K247" s="60" t="s">
        <v>19</v>
      </c>
      <c r="L247" s="60" t="s">
        <v>21</v>
      </c>
      <c r="M247" s="60" t="s">
        <v>20</v>
      </c>
      <c r="N247" s="60" t="s">
        <v>19</v>
      </c>
      <c r="O247" s="60" t="s">
        <v>25</v>
      </c>
      <c r="P247" s="60" t="s">
        <v>23</v>
      </c>
      <c r="Q247" s="60" t="s">
        <v>46</v>
      </c>
      <c r="R247" s="148"/>
      <c r="S247" s="70" t="s">
        <v>0</v>
      </c>
      <c r="T247" s="1">
        <v>334.2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66">
        <f>SUM(T247:Y247)</f>
        <v>334.2</v>
      </c>
      <c r="AA247" s="65">
        <v>2018</v>
      </c>
      <c r="AB247" s="9"/>
      <c r="AC247" s="111"/>
      <c r="AD247" s="111"/>
    </row>
    <row r="248" spans="1:30" ht="22.15" hidden="1" customHeight="1" x14ac:dyDescent="0.25">
      <c r="A248" s="60" t="s">
        <v>19</v>
      </c>
      <c r="B248" s="60" t="s">
        <v>19</v>
      </c>
      <c r="C248" s="60" t="s">
        <v>25</v>
      </c>
      <c r="D248" s="60" t="s">
        <v>19</v>
      </c>
      <c r="E248" s="60" t="s">
        <v>22</v>
      </c>
      <c r="F248" s="60" t="s">
        <v>19</v>
      </c>
      <c r="G248" s="60" t="s">
        <v>23</v>
      </c>
      <c r="H248" s="60" t="s">
        <v>20</v>
      </c>
      <c r="I248" s="60" t="s">
        <v>25</v>
      </c>
      <c r="J248" s="60" t="s">
        <v>19</v>
      </c>
      <c r="K248" s="60" t="s">
        <v>19</v>
      </c>
      <c r="L248" s="60" t="s">
        <v>21</v>
      </c>
      <c r="M248" s="60" t="s">
        <v>38</v>
      </c>
      <c r="N248" s="60" t="s">
        <v>19</v>
      </c>
      <c r="O248" s="60" t="s">
        <v>25</v>
      </c>
      <c r="P248" s="60" t="s">
        <v>23</v>
      </c>
      <c r="Q248" s="60" t="s">
        <v>47</v>
      </c>
      <c r="R248" s="148"/>
      <c r="S248" s="70" t="s">
        <v>0</v>
      </c>
      <c r="T248" s="1">
        <v>83.5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66">
        <f>SUM(T248:Y248)</f>
        <v>83.5</v>
      </c>
      <c r="AA248" s="65">
        <v>2018</v>
      </c>
      <c r="AB248" s="9"/>
      <c r="AC248" s="111"/>
      <c r="AD248" s="111"/>
    </row>
    <row r="249" spans="1:30" ht="21.75" hidden="1" customHeight="1" x14ac:dyDescent="0.25">
      <c r="A249" s="60" t="s">
        <v>19</v>
      </c>
      <c r="B249" s="60" t="s">
        <v>19</v>
      </c>
      <c r="C249" s="60" t="s">
        <v>25</v>
      </c>
      <c r="D249" s="60" t="s">
        <v>19</v>
      </c>
      <c r="E249" s="60" t="s">
        <v>22</v>
      </c>
      <c r="F249" s="60" t="s">
        <v>19</v>
      </c>
      <c r="G249" s="60" t="s">
        <v>23</v>
      </c>
      <c r="H249" s="60" t="s">
        <v>20</v>
      </c>
      <c r="I249" s="60" t="s">
        <v>25</v>
      </c>
      <c r="J249" s="60" t="s">
        <v>19</v>
      </c>
      <c r="K249" s="60" t="s">
        <v>19</v>
      </c>
      <c r="L249" s="60" t="s">
        <v>21</v>
      </c>
      <c r="M249" s="60" t="s">
        <v>38</v>
      </c>
      <c r="N249" s="60" t="s">
        <v>19</v>
      </c>
      <c r="O249" s="60" t="s">
        <v>25</v>
      </c>
      <c r="P249" s="60" t="s">
        <v>23</v>
      </c>
      <c r="Q249" s="60" t="s">
        <v>40</v>
      </c>
      <c r="R249" s="149"/>
      <c r="S249" s="70" t="s">
        <v>0</v>
      </c>
      <c r="T249" s="1">
        <v>417.7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66">
        <f>SUM(T249:Y249)</f>
        <v>417.7</v>
      </c>
      <c r="AA249" s="65">
        <v>2018</v>
      </c>
      <c r="AB249" s="9"/>
      <c r="AC249" s="111"/>
      <c r="AD249" s="111"/>
    </row>
    <row r="250" spans="1:30" ht="47.45" hidden="1" customHeight="1" x14ac:dyDescent="0.25">
      <c r="A250" s="42"/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97" t="s">
        <v>243</v>
      </c>
      <c r="S250" s="93" t="s">
        <v>8</v>
      </c>
      <c r="T250" s="47">
        <v>1</v>
      </c>
      <c r="U250" s="47">
        <v>0</v>
      </c>
      <c r="V250" s="47">
        <v>0</v>
      </c>
      <c r="W250" s="47">
        <v>0</v>
      </c>
      <c r="X250" s="47">
        <v>0</v>
      </c>
      <c r="Y250" s="47">
        <v>0</v>
      </c>
      <c r="Z250" s="6">
        <f>SUM(T250:Y250)</f>
        <v>1</v>
      </c>
      <c r="AA250" s="44">
        <v>2018</v>
      </c>
      <c r="AB250" s="9"/>
      <c r="AC250" s="111"/>
      <c r="AD250" s="111"/>
    </row>
    <row r="251" spans="1:30" ht="16.350000000000001" hidden="1" customHeight="1" x14ac:dyDescent="0.2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147" t="s">
        <v>244</v>
      </c>
      <c r="S251" s="70" t="s">
        <v>0</v>
      </c>
      <c r="T251" s="1">
        <f>SUM(T252:T254)</f>
        <v>952.5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66">
        <f t="shared" ref="Z251:Z277" si="42">SUM(T251:Y251)</f>
        <v>952.5</v>
      </c>
      <c r="AA251" s="65">
        <v>2018</v>
      </c>
      <c r="AB251" s="9"/>
      <c r="AC251" s="111"/>
      <c r="AD251" s="111"/>
    </row>
    <row r="252" spans="1:30" ht="16.350000000000001" hidden="1" customHeight="1" x14ac:dyDescent="0.25">
      <c r="A252" s="60" t="s">
        <v>19</v>
      </c>
      <c r="B252" s="60" t="s">
        <v>19</v>
      </c>
      <c r="C252" s="60" t="s">
        <v>25</v>
      </c>
      <c r="D252" s="60" t="s">
        <v>19</v>
      </c>
      <c r="E252" s="60" t="s">
        <v>22</v>
      </c>
      <c r="F252" s="60" t="s">
        <v>19</v>
      </c>
      <c r="G252" s="60" t="s">
        <v>23</v>
      </c>
      <c r="H252" s="60" t="s">
        <v>20</v>
      </c>
      <c r="I252" s="60" t="s">
        <v>25</v>
      </c>
      <c r="J252" s="60" t="s">
        <v>19</v>
      </c>
      <c r="K252" s="60" t="s">
        <v>19</v>
      </c>
      <c r="L252" s="60" t="s">
        <v>21</v>
      </c>
      <c r="M252" s="60" t="s">
        <v>20</v>
      </c>
      <c r="N252" s="60" t="s">
        <v>19</v>
      </c>
      <c r="O252" s="60" t="s">
        <v>25</v>
      </c>
      <c r="P252" s="60" t="s">
        <v>23</v>
      </c>
      <c r="Q252" s="60" t="s">
        <v>46</v>
      </c>
      <c r="R252" s="148"/>
      <c r="S252" s="70" t="s">
        <v>0</v>
      </c>
      <c r="T252" s="1">
        <v>381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66">
        <f t="shared" si="42"/>
        <v>381</v>
      </c>
      <c r="AA252" s="65">
        <v>2018</v>
      </c>
      <c r="AB252" s="9"/>
      <c r="AC252" s="111"/>
      <c r="AD252" s="111"/>
    </row>
    <row r="253" spans="1:30" ht="16.350000000000001" hidden="1" customHeight="1" x14ac:dyDescent="0.25">
      <c r="A253" s="60" t="s">
        <v>19</v>
      </c>
      <c r="B253" s="60" t="s">
        <v>19</v>
      </c>
      <c r="C253" s="60" t="s">
        <v>25</v>
      </c>
      <c r="D253" s="60" t="s">
        <v>19</v>
      </c>
      <c r="E253" s="60" t="s">
        <v>22</v>
      </c>
      <c r="F253" s="60" t="s">
        <v>19</v>
      </c>
      <c r="G253" s="60" t="s">
        <v>23</v>
      </c>
      <c r="H253" s="60" t="s">
        <v>20</v>
      </c>
      <c r="I253" s="60" t="s">
        <v>25</v>
      </c>
      <c r="J253" s="60" t="s">
        <v>19</v>
      </c>
      <c r="K253" s="60" t="s">
        <v>19</v>
      </c>
      <c r="L253" s="60" t="s">
        <v>21</v>
      </c>
      <c r="M253" s="60" t="s">
        <v>38</v>
      </c>
      <c r="N253" s="60" t="s">
        <v>19</v>
      </c>
      <c r="O253" s="60" t="s">
        <v>25</v>
      </c>
      <c r="P253" s="60" t="s">
        <v>23</v>
      </c>
      <c r="Q253" s="60" t="s">
        <v>47</v>
      </c>
      <c r="R253" s="148"/>
      <c r="S253" s="70" t="s">
        <v>0</v>
      </c>
      <c r="T253" s="1">
        <v>114.3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66">
        <f t="shared" si="42"/>
        <v>114.3</v>
      </c>
      <c r="AA253" s="65">
        <v>2018</v>
      </c>
      <c r="AB253" s="9"/>
      <c r="AC253" s="111"/>
      <c r="AD253" s="111"/>
    </row>
    <row r="254" spans="1:30" ht="16.350000000000001" hidden="1" customHeight="1" x14ac:dyDescent="0.25">
      <c r="A254" s="60" t="s">
        <v>19</v>
      </c>
      <c r="B254" s="60" t="s">
        <v>19</v>
      </c>
      <c r="C254" s="60" t="s">
        <v>25</v>
      </c>
      <c r="D254" s="60" t="s">
        <v>19</v>
      </c>
      <c r="E254" s="60" t="s">
        <v>22</v>
      </c>
      <c r="F254" s="60" t="s">
        <v>19</v>
      </c>
      <c r="G254" s="60" t="s">
        <v>23</v>
      </c>
      <c r="H254" s="60" t="s">
        <v>20</v>
      </c>
      <c r="I254" s="60" t="s">
        <v>25</v>
      </c>
      <c r="J254" s="60" t="s">
        <v>19</v>
      </c>
      <c r="K254" s="60" t="s">
        <v>19</v>
      </c>
      <c r="L254" s="60" t="s">
        <v>21</v>
      </c>
      <c r="M254" s="60" t="s">
        <v>38</v>
      </c>
      <c r="N254" s="60" t="s">
        <v>19</v>
      </c>
      <c r="O254" s="60" t="s">
        <v>25</v>
      </c>
      <c r="P254" s="60" t="s">
        <v>23</v>
      </c>
      <c r="Q254" s="60" t="s">
        <v>40</v>
      </c>
      <c r="R254" s="149"/>
      <c r="S254" s="70" t="s">
        <v>0</v>
      </c>
      <c r="T254" s="1">
        <v>457.2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66">
        <f t="shared" si="42"/>
        <v>457.2</v>
      </c>
      <c r="AA254" s="65">
        <v>2018</v>
      </c>
      <c r="AB254" s="9"/>
      <c r="AC254" s="111"/>
      <c r="AD254" s="111"/>
    </row>
    <row r="255" spans="1:30" ht="31.15" hidden="1" customHeight="1" x14ac:dyDescent="0.25">
      <c r="A255" s="42"/>
      <c r="B255" s="42"/>
      <c r="C255" s="42"/>
      <c r="D255" s="42"/>
      <c r="E255" s="42"/>
      <c r="F255" s="42"/>
      <c r="G255" s="42"/>
      <c r="H255" s="42"/>
      <c r="I255" s="42"/>
      <c r="J255" s="42"/>
      <c r="K255" s="42"/>
      <c r="L255" s="42"/>
      <c r="M255" s="42"/>
      <c r="N255" s="42"/>
      <c r="O255" s="42"/>
      <c r="P255" s="42"/>
      <c r="Q255" s="42"/>
      <c r="R255" s="87" t="s">
        <v>245</v>
      </c>
      <c r="S255" s="93" t="s">
        <v>201</v>
      </c>
      <c r="T255" s="3">
        <v>151</v>
      </c>
      <c r="U255" s="3">
        <v>0</v>
      </c>
      <c r="V255" s="3">
        <v>0</v>
      </c>
      <c r="W255" s="3">
        <v>0</v>
      </c>
      <c r="X255" s="3">
        <v>0</v>
      </c>
      <c r="Y255" s="3">
        <v>0</v>
      </c>
      <c r="Z255" s="6">
        <f t="shared" si="42"/>
        <v>151</v>
      </c>
      <c r="AA255" s="44">
        <v>2018</v>
      </c>
      <c r="AB255" s="9"/>
      <c r="AC255" s="111"/>
      <c r="AD255" s="111"/>
    </row>
    <row r="256" spans="1:30" ht="15.6" hidden="1" customHeight="1" x14ac:dyDescent="0.2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147" t="s">
        <v>246</v>
      </c>
      <c r="S256" s="70" t="s">
        <v>0</v>
      </c>
      <c r="T256" s="1">
        <f>SUM(T257:T259)</f>
        <v>435.8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66">
        <f t="shared" si="42"/>
        <v>435.8</v>
      </c>
      <c r="AA256" s="65">
        <v>2018</v>
      </c>
      <c r="AB256" s="9"/>
      <c r="AC256" s="111"/>
      <c r="AD256" s="111"/>
    </row>
    <row r="257" spans="1:30" ht="15.6" hidden="1" customHeight="1" x14ac:dyDescent="0.25">
      <c r="A257" s="60" t="s">
        <v>19</v>
      </c>
      <c r="B257" s="60" t="s">
        <v>19</v>
      </c>
      <c r="C257" s="60" t="s">
        <v>25</v>
      </c>
      <c r="D257" s="60" t="s">
        <v>19</v>
      </c>
      <c r="E257" s="60" t="s">
        <v>22</v>
      </c>
      <c r="F257" s="60" t="s">
        <v>19</v>
      </c>
      <c r="G257" s="60" t="s">
        <v>23</v>
      </c>
      <c r="H257" s="60" t="s">
        <v>20</v>
      </c>
      <c r="I257" s="60" t="s">
        <v>25</v>
      </c>
      <c r="J257" s="60" t="s">
        <v>19</v>
      </c>
      <c r="K257" s="60" t="s">
        <v>19</v>
      </c>
      <c r="L257" s="60" t="s">
        <v>21</v>
      </c>
      <c r="M257" s="60" t="s">
        <v>20</v>
      </c>
      <c r="N257" s="60" t="s">
        <v>19</v>
      </c>
      <c r="O257" s="60" t="s">
        <v>25</v>
      </c>
      <c r="P257" s="60" t="s">
        <v>23</v>
      </c>
      <c r="Q257" s="60" t="s">
        <v>46</v>
      </c>
      <c r="R257" s="148"/>
      <c r="S257" s="70" t="s">
        <v>0</v>
      </c>
      <c r="T257" s="1">
        <v>174.3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66">
        <f t="shared" si="42"/>
        <v>174.3</v>
      </c>
      <c r="AA257" s="65">
        <v>2018</v>
      </c>
      <c r="AB257" s="9"/>
      <c r="AC257" s="111"/>
      <c r="AD257" s="111"/>
    </row>
    <row r="258" spans="1:30" ht="15.6" hidden="1" customHeight="1" x14ac:dyDescent="0.25">
      <c r="A258" s="60" t="s">
        <v>19</v>
      </c>
      <c r="B258" s="60" t="s">
        <v>19</v>
      </c>
      <c r="C258" s="60" t="s">
        <v>25</v>
      </c>
      <c r="D258" s="60" t="s">
        <v>19</v>
      </c>
      <c r="E258" s="60" t="s">
        <v>22</v>
      </c>
      <c r="F258" s="60" t="s">
        <v>19</v>
      </c>
      <c r="G258" s="60" t="s">
        <v>23</v>
      </c>
      <c r="H258" s="60" t="s">
        <v>20</v>
      </c>
      <c r="I258" s="60" t="s">
        <v>25</v>
      </c>
      <c r="J258" s="60" t="s">
        <v>19</v>
      </c>
      <c r="K258" s="60" t="s">
        <v>19</v>
      </c>
      <c r="L258" s="60" t="s">
        <v>21</v>
      </c>
      <c r="M258" s="60" t="s">
        <v>38</v>
      </c>
      <c r="N258" s="60" t="s">
        <v>19</v>
      </c>
      <c r="O258" s="60" t="s">
        <v>25</v>
      </c>
      <c r="P258" s="60" t="s">
        <v>23</v>
      </c>
      <c r="Q258" s="60" t="s">
        <v>47</v>
      </c>
      <c r="R258" s="148"/>
      <c r="S258" s="70" t="s">
        <v>0</v>
      </c>
      <c r="T258" s="1">
        <v>45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66">
        <f t="shared" si="42"/>
        <v>45</v>
      </c>
      <c r="AA258" s="65">
        <v>2018</v>
      </c>
      <c r="AB258" s="9"/>
      <c r="AC258" s="111"/>
      <c r="AD258" s="111"/>
    </row>
    <row r="259" spans="1:30" ht="15.6" hidden="1" customHeight="1" x14ac:dyDescent="0.25">
      <c r="A259" s="60" t="s">
        <v>19</v>
      </c>
      <c r="B259" s="60" t="s">
        <v>19</v>
      </c>
      <c r="C259" s="60" t="s">
        <v>25</v>
      </c>
      <c r="D259" s="60" t="s">
        <v>19</v>
      </c>
      <c r="E259" s="60" t="s">
        <v>22</v>
      </c>
      <c r="F259" s="60" t="s">
        <v>19</v>
      </c>
      <c r="G259" s="60" t="s">
        <v>23</v>
      </c>
      <c r="H259" s="60" t="s">
        <v>20</v>
      </c>
      <c r="I259" s="60" t="s">
        <v>25</v>
      </c>
      <c r="J259" s="60" t="s">
        <v>19</v>
      </c>
      <c r="K259" s="60" t="s">
        <v>19</v>
      </c>
      <c r="L259" s="60" t="s">
        <v>21</v>
      </c>
      <c r="M259" s="60" t="s">
        <v>38</v>
      </c>
      <c r="N259" s="60" t="s">
        <v>19</v>
      </c>
      <c r="O259" s="60" t="s">
        <v>25</v>
      </c>
      <c r="P259" s="60" t="s">
        <v>23</v>
      </c>
      <c r="Q259" s="60" t="s">
        <v>40</v>
      </c>
      <c r="R259" s="149"/>
      <c r="S259" s="70" t="s">
        <v>0</v>
      </c>
      <c r="T259" s="1">
        <v>216.5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66">
        <f t="shared" si="42"/>
        <v>216.5</v>
      </c>
      <c r="AA259" s="65">
        <v>2018</v>
      </c>
      <c r="AB259" s="9"/>
      <c r="AC259" s="111"/>
      <c r="AD259" s="111"/>
    </row>
    <row r="260" spans="1:30" ht="46.9" hidden="1" customHeight="1" x14ac:dyDescent="0.25">
      <c r="A260" s="42"/>
      <c r="B260" s="42"/>
      <c r="C260" s="42"/>
      <c r="D260" s="42"/>
      <c r="E260" s="42"/>
      <c r="F260" s="42"/>
      <c r="G260" s="42"/>
      <c r="H260" s="42"/>
      <c r="I260" s="42"/>
      <c r="J260" s="42"/>
      <c r="K260" s="42"/>
      <c r="L260" s="42"/>
      <c r="M260" s="42"/>
      <c r="N260" s="42"/>
      <c r="O260" s="42"/>
      <c r="P260" s="42"/>
      <c r="Q260" s="42"/>
      <c r="R260" s="87" t="s">
        <v>247</v>
      </c>
      <c r="S260" s="93" t="s">
        <v>52</v>
      </c>
      <c r="T260" s="47">
        <v>16</v>
      </c>
      <c r="U260" s="47">
        <v>0</v>
      </c>
      <c r="V260" s="47">
        <v>0</v>
      </c>
      <c r="W260" s="47">
        <v>0</v>
      </c>
      <c r="X260" s="47">
        <v>0</v>
      </c>
      <c r="Y260" s="47">
        <v>0</v>
      </c>
      <c r="Z260" s="55">
        <f t="shared" si="42"/>
        <v>16</v>
      </c>
      <c r="AA260" s="44">
        <v>2018</v>
      </c>
      <c r="AB260" s="9"/>
      <c r="AC260" s="111"/>
      <c r="AD260" s="111"/>
    </row>
    <row r="261" spans="1:30" ht="15.6" hidden="1" customHeight="1" x14ac:dyDescent="0.2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147" t="s">
        <v>248</v>
      </c>
      <c r="S261" s="70" t="s">
        <v>0</v>
      </c>
      <c r="T261" s="1">
        <f>SUM(T262:T264)</f>
        <v>349.1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66">
        <f t="shared" si="42"/>
        <v>349.1</v>
      </c>
      <c r="AA261" s="65">
        <v>2018</v>
      </c>
      <c r="AB261" s="9"/>
      <c r="AC261" s="111"/>
      <c r="AD261" s="111"/>
    </row>
    <row r="262" spans="1:30" ht="15.6" hidden="1" customHeight="1" x14ac:dyDescent="0.25">
      <c r="A262" s="60" t="s">
        <v>19</v>
      </c>
      <c r="B262" s="60" t="s">
        <v>19</v>
      </c>
      <c r="C262" s="60" t="s">
        <v>25</v>
      </c>
      <c r="D262" s="60" t="s">
        <v>19</v>
      </c>
      <c r="E262" s="60" t="s">
        <v>22</v>
      </c>
      <c r="F262" s="60" t="s">
        <v>19</v>
      </c>
      <c r="G262" s="60" t="s">
        <v>23</v>
      </c>
      <c r="H262" s="60" t="s">
        <v>20</v>
      </c>
      <c r="I262" s="60" t="s">
        <v>25</v>
      </c>
      <c r="J262" s="60" t="s">
        <v>19</v>
      </c>
      <c r="K262" s="60" t="s">
        <v>19</v>
      </c>
      <c r="L262" s="60" t="s">
        <v>21</v>
      </c>
      <c r="M262" s="60" t="s">
        <v>20</v>
      </c>
      <c r="N262" s="60" t="s">
        <v>19</v>
      </c>
      <c r="O262" s="60" t="s">
        <v>25</v>
      </c>
      <c r="P262" s="60" t="s">
        <v>23</v>
      </c>
      <c r="Q262" s="60" t="s">
        <v>46</v>
      </c>
      <c r="R262" s="148"/>
      <c r="S262" s="70" t="s">
        <v>0</v>
      </c>
      <c r="T262" s="1">
        <v>139.6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66">
        <f t="shared" si="42"/>
        <v>139.6</v>
      </c>
      <c r="AA262" s="65">
        <v>2018</v>
      </c>
      <c r="AB262" s="9"/>
      <c r="AC262" s="111"/>
      <c r="AD262" s="111"/>
    </row>
    <row r="263" spans="1:30" ht="15.6" hidden="1" customHeight="1" x14ac:dyDescent="0.25">
      <c r="A263" s="60" t="s">
        <v>19</v>
      </c>
      <c r="B263" s="60" t="s">
        <v>19</v>
      </c>
      <c r="C263" s="60" t="s">
        <v>25</v>
      </c>
      <c r="D263" s="60" t="s">
        <v>19</v>
      </c>
      <c r="E263" s="60" t="s">
        <v>22</v>
      </c>
      <c r="F263" s="60" t="s">
        <v>19</v>
      </c>
      <c r="G263" s="60" t="s">
        <v>23</v>
      </c>
      <c r="H263" s="60" t="s">
        <v>20</v>
      </c>
      <c r="I263" s="60" t="s">
        <v>25</v>
      </c>
      <c r="J263" s="60" t="s">
        <v>19</v>
      </c>
      <c r="K263" s="60" t="s">
        <v>19</v>
      </c>
      <c r="L263" s="60" t="s">
        <v>21</v>
      </c>
      <c r="M263" s="60" t="s">
        <v>38</v>
      </c>
      <c r="N263" s="60" t="s">
        <v>19</v>
      </c>
      <c r="O263" s="60" t="s">
        <v>25</v>
      </c>
      <c r="P263" s="60" t="s">
        <v>23</v>
      </c>
      <c r="Q263" s="60" t="s">
        <v>47</v>
      </c>
      <c r="R263" s="148"/>
      <c r="S263" s="70" t="s">
        <v>0</v>
      </c>
      <c r="T263" s="1">
        <v>34.9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66">
        <f t="shared" si="42"/>
        <v>34.9</v>
      </c>
      <c r="AA263" s="65">
        <v>2018</v>
      </c>
      <c r="AB263" s="9"/>
      <c r="AC263" s="111"/>
      <c r="AD263" s="111"/>
    </row>
    <row r="264" spans="1:30" ht="15.6" hidden="1" customHeight="1" x14ac:dyDescent="0.25">
      <c r="A264" s="60" t="s">
        <v>19</v>
      </c>
      <c r="B264" s="60" t="s">
        <v>19</v>
      </c>
      <c r="C264" s="60" t="s">
        <v>25</v>
      </c>
      <c r="D264" s="60" t="s">
        <v>19</v>
      </c>
      <c r="E264" s="60" t="s">
        <v>22</v>
      </c>
      <c r="F264" s="60" t="s">
        <v>19</v>
      </c>
      <c r="G264" s="60" t="s">
        <v>23</v>
      </c>
      <c r="H264" s="60" t="s">
        <v>20</v>
      </c>
      <c r="I264" s="60" t="s">
        <v>25</v>
      </c>
      <c r="J264" s="60" t="s">
        <v>19</v>
      </c>
      <c r="K264" s="60" t="s">
        <v>19</v>
      </c>
      <c r="L264" s="60" t="s">
        <v>21</v>
      </c>
      <c r="M264" s="60" t="s">
        <v>38</v>
      </c>
      <c r="N264" s="60" t="s">
        <v>19</v>
      </c>
      <c r="O264" s="60" t="s">
        <v>25</v>
      </c>
      <c r="P264" s="60" t="s">
        <v>23</v>
      </c>
      <c r="Q264" s="60" t="s">
        <v>40</v>
      </c>
      <c r="R264" s="149"/>
      <c r="S264" s="70" t="s">
        <v>0</v>
      </c>
      <c r="T264" s="1">
        <v>174.6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66">
        <f t="shared" si="42"/>
        <v>174.6</v>
      </c>
      <c r="AA264" s="65">
        <v>2018</v>
      </c>
      <c r="AB264" s="9"/>
      <c r="AC264" s="111"/>
      <c r="AD264" s="111"/>
    </row>
    <row r="265" spans="1:30" ht="30.6" hidden="1" customHeight="1" x14ac:dyDescent="0.25">
      <c r="A265" s="42"/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87" t="s">
        <v>249</v>
      </c>
      <c r="S265" s="93" t="s">
        <v>202</v>
      </c>
      <c r="T265" s="3">
        <v>49.7</v>
      </c>
      <c r="U265" s="3">
        <v>0</v>
      </c>
      <c r="V265" s="3">
        <v>0</v>
      </c>
      <c r="W265" s="3">
        <v>0</v>
      </c>
      <c r="X265" s="3">
        <v>0</v>
      </c>
      <c r="Y265" s="3">
        <v>0</v>
      </c>
      <c r="Z265" s="6">
        <f t="shared" si="42"/>
        <v>49.7</v>
      </c>
      <c r="AA265" s="44">
        <v>2018</v>
      </c>
      <c r="AB265" s="9"/>
      <c r="AC265" s="111"/>
      <c r="AD265" s="111"/>
    </row>
    <row r="266" spans="1:30" ht="15.6" hidden="1" customHeight="1" x14ac:dyDescent="0.2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147" t="s">
        <v>250</v>
      </c>
      <c r="S266" s="70" t="s">
        <v>0</v>
      </c>
      <c r="T266" s="1">
        <f>SUM(T267:T269)</f>
        <v>508.5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66">
        <f t="shared" si="42"/>
        <v>508.5</v>
      </c>
      <c r="AA266" s="65">
        <v>2018</v>
      </c>
      <c r="AB266" s="9"/>
      <c r="AC266" s="111"/>
      <c r="AD266" s="111"/>
    </row>
    <row r="267" spans="1:30" ht="15.6" hidden="1" customHeight="1" x14ac:dyDescent="0.25">
      <c r="A267" s="60" t="s">
        <v>19</v>
      </c>
      <c r="B267" s="60" t="s">
        <v>19</v>
      </c>
      <c r="C267" s="60" t="s">
        <v>25</v>
      </c>
      <c r="D267" s="60" t="s">
        <v>19</v>
      </c>
      <c r="E267" s="60" t="s">
        <v>22</v>
      </c>
      <c r="F267" s="60" t="s">
        <v>19</v>
      </c>
      <c r="G267" s="60" t="s">
        <v>23</v>
      </c>
      <c r="H267" s="60" t="s">
        <v>20</v>
      </c>
      <c r="I267" s="60" t="s">
        <v>25</v>
      </c>
      <c r="J267" s="60" t="s">
        <v>19</v>
      </c>
      <c r="K267" s="60" t="s">
        <v>19</v>
      </c>
      <c r="L267" s="60" t="s">
        <v>21</v>
      </c>
      <c r="M267" s="60" t="s">
        <v>20</v>
      </c>
      <c r="N267" s="60" t="s">
        <v>19</v>
      </c>
      <c r="O267" s="60" t="s">
        <v>25</v>
      </c>
      <c r="P267" s="60" t="s">
        <v>23</v>
      </c>
      <c r="Q267" s="60" t="s">
        <v>46</v>
      </c>
      <c r="R267" s="148"/>
      <c r="S267" s="70" t="s">
        <v>0</v>
      </c>
      <c r="T267" s="1">
        <v>203.4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66">
        <f t="shared" si="42"/>
        <v>203.4</v>
      </c>
      <c r="AA267" s="65">
        <v>2018</v>
      </c>
      <c r="AB267" s="9"/>
      <c r="AC267" s="111"/>
      <c r="AD267" s="111"/>
    </row>
    <row r="268" spans="1:30" ht="15.6" hidden="1" customHeight="1" x14ac:dyDescent="0.25">
      <c r="A268" s="60" t="s">
        <v>19</v>
      </c>
      <c r="B268" s="60" t="s">
        <v>19</v>
      </c>
      <c r="C268" s="60" t="s">
        <v>25</v>
      </c>
      <c r="D268" s="60" t="s">
        <v>19</v>
      </c>
      <c r="E268" s="60" t="s">
        <v>22</v>
      </c>
      <c r="F268" s="60" t="s">
        <v>19</v>
      </c>
      <c r="G268" s="60" t="s">
        <v>23</v>
      </c>
      <c r="H268" s="60" t="s">
        <v>20</v>
      </c>
      <c r="I268" s="60" t="s">
        <v>25</v>
      </c>
      <c r="J268" s="60" t="s">
        <v>19</v>
      </c>
      <c r="K268" s="60" t="s">
        <v>19</v>
      </c>
      <c r="L268" s="60" t="s">
        <v>21</v>
      </c>
      <c r="M268" s="60" t="s">
        <v>38</v>
      </c>
      <c r="N268" s="60" t="s">
        <v>19</v>
      </c>
      <c r="O268" s="60" t="s">
        <v>25</v>
      </c>
      <c r="P268" s="60" t="s">
        <v>23</v>
      </c>
      <c r="Q268" s="60" t="s">
        <v>47</v>
      </c>
      <c r="R268" s="148"/>
      <c r="S268" s="70" t="s">
        <v>0</v>
      </c>
      <c r="T268" s="1">
        <v>50.9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66">
        <f t="shared" si="42"/>
        <v>50.9</v>
      </c>
      <c r="AA268" s="65">
        <v>2018</v>
      </c>
      <c r="AB268" s="9"/>
      <c r="AC268" s="111"/>
      <c r="AD268" s="111"/>
    </row>
    <row r="269" spans="1:30" ht="15.6" hidden="1" customHeight="1" x14ac:dyDescent="0.25">
      <c r="A269" s="60" t="s">
        <v>19</v>
      </c>
      <c r="B269" s="60" t="s">
        <v>19</v>
      </c>
      <c r="C269" s="60" t="s">
        <v>25</v>
      </c>
      <c r="D269" s="60" t="s">
        <v>19</v>
      </c>
      <c r="E269" s="60" t="s">
        <v>22</v>
      </c>
      <c r="F269" s="60" t="s">
        <v>19</v>
      </c>
      <c r="G269" s="60" t="s">
        <v>23</v>
      </c>
      <c r="H269" s="60" t="s">
        <v>20</v>
      </c>
      <c r="I269" s="60" t="s">
        <v>25</v>
      </c>
      <c r="J269" s="60" t="s">
        <v>19</v>
      </c>
      <c r="K269" s="60" t="s">
        <v>19</v>
      </c>
      <c r="L269" s="60" t="s">
        <v>21</v>
      </c>
      <c r="M269" s="60" t="s">
        <v>38</v>
      </c>
      <c r="N269" s="60" t="s">
        <v>19</v>
      </c>
      <c r="O269" s="60" t="s">
        <v>25</v>
      </c>
      <c r="P269" s="60" t="s">
        <v>23</v>
      </c>
      <c r="Q269" s="60" t="s">
        <v>40</v>
      </c>
      <c r="R269" s="149"/>
      <c r="S269" s="70" t="s">
        <v>0</v>
      </c>
      <c r="T269" s="1">
        <v>254.2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66">
        <f t="shared" si="42"/>
        <v>254.2</v>
      </c>
      <c r="AA269" s="65">
        <v>2018</v>
      </c>
      <c r="AB269" s="9"/>
      <c r="AC269" s="111"/>
      <c r="AD269" s="111"/>
    </row>
    <row r="270" spans="1:30" ht="31.15" hidden="1" customHeight="1" x14ac:dyDescent="0.25">
      <c r="A270" s="42"/>
      <c r="B270" s="42"/>
      <c r="C270" s="42"/>
      <c r="D270" s="42"/>
      <c r="E270" s="42"/>
      <c r="F270" s="42"/>
      <c r="G270" s="42"/>
      <c r="H270" s="42"/>
      <c r="I270" s="42"/>
      <c r="J270" s="42"/>
      <c r="K270" s="42"/>
      <c r="L270" s="42"/>
      <c r="M270" s="42"/>
      <c r="N270" s="42"/>
      <c r="O270" s="42"/>
      <c r="P270" s="42"/>
      <c r="Q270" s="42"/>
      <c r="R270" s="87" t="s">
        <v>251</v>
      </c>
      <c r="S270" s="93" t="s">
        <v>202</v>
      </c>
      <c r="T270" s="3">
        <v>88.3</v>
      </c>
      <c r="U270" s="3">
        <v>0</v>
      </c>
      <c r="V270" s="3">
        <v>0</v>
      </c>
      <c r="W270" s="3">
        <v>0</v>
      </c>
      <c r="X270" s="3">
        <v>0</v>
      </c>
      <c r="Y270" s="3">
        <v>0</v>
      </c>
      <c r="Z270" s="6">
        <f t="shared" si="42"/>
        <v>88.3</v>
      </c>
      <c r="AA270" s="44">
        <v>2018</v>
      </c>
      <c r="AB270" s="9"/>
      <c r="AC270" s="111"/>
      <c r="AD270" s="111"/>
    </row>
    <row r="271" spans="1:30" x14ac:dyDescent="0.2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147" t="s">
        <v>157</v>
      </c>
      <c r="S271" s="70" t="s">
        <v>0</v>
      </c>
      <c r="T271" s="1">
        <f>SUM(T272:T275)</f>
        <v>8990.0999999999985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66">
        <f t="shared" si="42"/>
        <v>8990.0999999999985</v>
      </c>
      <c r="AA271" s="65">
        <v>2018</v>
      </c>
      <c r="AB271" s="135"/>
      <c r="AC271" s="111"/>
      <c r="AD271" s="111"/>
    </row>
    <row r="272" spans="1:30" x14ac:dyDescent="0.25">
      <c r="A272" s="60" t="s">
        <v>19</v>
      </c>
      <c r="B272" s="60" t="s">
        <v>19</v>
      </c>
      <c r="C272" s="60" t="s">
        <v>22</v>
      </c>
      <c r="D272" s="60" t="s">
        <v>19</v>
      </c>
      <c r="E272" s="60" t="s">
        <v>19</v>
      </c>
      <c r="F272" s="60" t="s">
        <v>19</v>
      </c>
      <c r="G272" s="60" t="s">
        <v>19</v>
      </c>
      <c r="H272" s="60" t="s">
        <v>20</v>
      </c>
      <c r="I272" s="60" t="s">
        <v>25</v>
      </c>
      <c r="J272" s="60" t="s">
        <v>19</v>
      </c>
      <c r="K272" s="60" t="s">
        <v>19</v>
      </c>
      <c r="L272" s="60" t="s">
        <v>21</v>
      </c>
      <c r="M272" s="60" t="s">
        <v>20</v>
      </c>
      <c r="N272" s="60" t="s">
        <v>19</v>
      </c>
      <c r="O272" s="60" t="s">
        <v>25</v>
      </c>
      <c r="P272" s="60" t="s">
        <v>23</v>
      </c>
      <c r="Q272" s="60" t="s">
        <v>46</v>
      </c>
      <c r="R272" s="148"/>
      <c r="S272" s="70" t="s">
        <v>0</v>
      </c>
      <c r="T272" s="1">
        <f>T279+T285+T292+T299+T306+T313+T320+T327+T334+T341+T347+T353</f>
        <v>3538.9999999999995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66">
        <f t="shared" si="42"/>
        <v>3538.9999999999995</v>
      </c>
      <c r="AA272" s="65">
        <v>2018</v>
      </c>
      <c r="AB272" s="135"/>
      <c r="AC272" s="111"/>
      <c r="AD272" s="111"/>
    </row>
    <row r="273" spans="1:30" x14ac:dyDescent="0.25">
      <c r="A273" s="60" t="s">
        <v>19</v>
      </c>
      <c r="B273" s="60" t="s">
        <v>19</v>
      </c>
      <c r="C273" s="60" t="s">
        <v>22</v>
      </c>
      <c r="D273" s="60" t="s">
        <v>19</v>
      </c>
      <c r="E273" s="60" t="s">
        <v>19</v>
      </c>
      <c r="F273" s="60" t="s">
        <v>19</v>
      </c>
      <c r="G273" s="60" t="s">
        <v>19</v>
      </c>
      <c r="H273" s="60" t="s">
        <v>20</v>
      </c>
      <c r="I273" s="60" t="s">
        <v>25</v>
      </c>
      <c r="J273" s="60" t="s">
        <v>19</v>
      </c>
      <c r="K273" s="60" t="s">
        <v>19</v>
      </c>
      <c r="L273" s="60" t="s">
        <v>21</v>
      </c>
      <c r="M273" s="60" t="s">
        <v>20</v>
      </c>
      <c r="N273" s="60" t="s">
        <v>19</v>
      </c>
      <c r="O273" s="60" t="s">
        <v>44</v>
      </c>
      <c r="P273" s="60" t="s">
        <v>23</v>
      </c>
      <c r="Q273" s="60" t="s">
        <v>204</v>
      </c>
      <c r="R273" s="148"/>
      <c r="S273" s="70" t="s">
        <v>0</v>
      </c>
      <c r="T273" s="1">
        <v>339.9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66">
        <f t="shared" si="42"/>
        <v>339.9</v>
      </c>
      <c r="AA273" s="65">
        <v>2018</v>
      </c>
      <c r="AB273" s="135"/>
      <c r="AC273" s="111"/>
      <c r="AD273" s="111"/>
    </row>
    <row r="274" spans="1:30" x14ac:dyDescent="0.25">
      <c r="A274" s="60" t="s">
        <v>19</v>
      </c>
      <c r="B274" s="60" t="s">
        <v>19</v>
      </c>
      <c r="C274" s="60" t="s">
        <v>22</v>
      </c>
      <c r="D274" s="60" t="s">
        <v>19</v>
      </c>
      <c r="E274" s="60" t="s">
        <v>19</v>
      </c>
      <c r="F274" s="60" t="s">
        <v>19</v>
      </c>
      <c r="G274" s="60" t="s">
        <v>19</v>
      </c>
      <c r="H274" s="60" t="s">
        <v>20</v>
      </c>
      <c r="I274" s="60" t="s">
        <v>25</v>
      </c>
      <c r="J274" s="60" t="s">
        <v>19</v>
      </c>
      <c r="K274" s="60" t="s">
        <v>19</v>
      </c>
      <c r="L274" s="60" t="s">
        <v>21</v>
      </c>
      <c r="M274" s="60" t="s">
        <v>38</v>
      </c>
      <c r="N274" s="60" t="s">
        <v>19</v>
      </c>
      <c r="O274" s="60" t="s">
        <v>25</v>
      </c>
      <c r="P274" s="60" t="s">
        <v>23</v>
      </c>
      <c r="Q274" s="60" t="s">
        <v>47</v>
      </c>
      <c r="R274" s="148"/>
      <c r="S274" s="70" t="s">
        <v>0</v>
      </c>
      <c r="T274" s="1">
        <f>T280+T281+T287+T288+T294+T295+T301+T302+T308+T309+T315+T316+T322+T323+T329+T330+T336+T337+T343+T349+T356+T355</f>
        <v>1913.5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66">
        <f t="shared" si="42"/>
        <v>1913.5</v>
      </c>
      <c r="AA274" s="65">
        <v>2018</v>
      </c>
      <c r="AB274" s="135"/>
      <c r="AC274" s="111"/>
      <c r="AD274" s="111"/>
    </row>
    <row r="275" spans="1:30" x14ac:dyDescent="0.25">
      <c r="A275" s="60" t="s">
        <v>19</v>
      </c>
      <c r="B275" s="60" t="s">
        <v>19</v>
      </c>
      <c r="C275" s="60" t="s">
        <v>22</v>
      </c>
      <c r="D275" s="60" t="s">
        <v>19</v>
      </c>
      <c r="E275" s="60" t="s">
        <v>19</v>
      </c>
      <c r="F275" s="60" t="s">
        <v>19</v>
      </c>
      <c r="G275" s="60" t="s">
        <v>19</v>
      </c>
      <c r="H275" s="60" t="s">
        <v>20</v>
      </c>
      <c r="I275" s="60" t="s">
        <v>25</v>
      </c>
      <c r="J275" s="60" t="s">
        <v>19</v>
      </c>
      <c r="K275" s="60" t="s">
        <v>19</v>
      </c>
      <c r="L275" s="60" t="s">
        <v>21</v>
      </c>
      <c r="M275" s="60" t="s">
        <v>38</v>
      </c>
      <c r="N275" s="60" t="s">
        <v>19</v>
      </c>
      <c r="O275" s="60" t="s">
        <v>25</v>
      </c>
      <c r="P275" s="60" t="s">
        <v>23</v>
      </c>
      <c r="Q275" s="60" t="s">
        <v>40</v>
      </c>
      <c r="R275" s="149"/>
      <c r="S275" s="70" t="s">
        <v>0</v>
      </c>
      <c r="T275" s="1">
        <v>3197.7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66">
        <f t="shared" si="42"/>
        <v>3197.7</v>
      </c>
      <c r="AA275" s="65">
        <v>2018</v>
      </c>
      <c r="AB275" s="135"/>
      <c r="AC275" s="111"/>
      <c r="AD275" s="111"/>
    </row>
    <row r="276" spans="1:30" ht="47.25" x14ac:dyDescent="0.25">
      <c r="A276" s="42"/>
      <c r="B276" s="42"/>
      <c r="C276" s="42"/>
      <c r="D276" s="42"/>
      <c r="E276" s="42"/>
      <c r="F276" s="42"/>
      <c r="G276" s="42"/>
      <c r="H276" s="42"/>
      <c r="I276" s="42"/>
      <c r="J276" s="42"/>
      <c r="K276" s="42"/>
      <c r="L276" s="42"/>
      <c r="M276" s="42"/>
      <c r="N276" s="42"/>
      <c r="O276" s="42"/>
      <c r="P276" s="42"/>
      <c r="Q276" s="42"/>
      <c r="R276" s="87" t="s">
        <v>219</v>
      </c>
      <c r="S276" s="69" t="s">
        <v>56</v>
      </c>
      <c r="T276" s="3">
        <v>2.7</v>
      </c>
      <c r="U276" s="3">
        <v>0</v>
      </c>
      <c r="V276" s="3">
        <v>0</v>
      </c>
      <c r="W276" s="3">
        <v>0</v>
      </c>
      <c r="X276" s="3">
        <v>0</v>
      </c>
      <c r="Y276" s="3">
        <v>0</v>
      </c>
      <c r="Z276" s="6">
        <f t="shared" si="42"/>
        <v>2.7</v>
      </c>
      <c r="AA276" s="44">
        <v>2018</v>
      </c>
      <c r="AB276" s="9"/>
      <c r="AC276" s="111"/>
      <c r="AD276" s="111"/>
    </row>
    <row r="277" spans="1:30" ht="47.25" x14ac:dyDescent="0.25">
      <c r="A277" s="42"/>
      <c r="B277" s="42"/>
      <c r="C277" s="42"/>
      <c r="D277" s="42"/>
      <c r="E277" s="42"/>
      <c r="F277" s="42"/>
      <c r="G277" s="42"/>
      <c r="H277" s="42"/>
      <c r="I277" s="42"/>
      <c r="J277" s="42"/>
      <c r="K277" s="42"/>
      <c r="L277" s="42"/>
      <c r="M277" s="42"/>
      <c r="N277" s="42"/>
      <c r="O277" s="42"/>
      <c r="P277" s="42"/>
      <c r="Q277" s="42"/>
      <c r="R277" s="87" t="s">
        <v>220</v>
      </c>
      <c r="S277" s="93" t="s">
        <v>52</v>
      </c>
      <c r="T277" s="47">
        <v>11</v>
      </c>
      <c r="U277" s="47">
        <v>0</v>
      </c>
      <c r="V277" s="47">
        <v>0</v>
      </c>
      <c r="W277" s="47">
        <v>0</v>
      </c>
      <c r="X277" s="47">
        <v>0</v>
      </c>
      <c r="Y277" s="47">
        <v>0</v>
      </c>
      <c r="Z277" s="55">
        <f t="shared" si="42"/>
        <v>11</v>
      </c>
      <c r="AA277" s="44">
        <v>2018</v>
      </c>
      <c r="AB277" s="9"/>
      <c r="AC277" s="111"/>
      <c r="AD277" s="111"/>
    </row>
    <row r="278" spans="1:30" ht="15.6" hidden="1" customHeight="1" x14ac:dyDescent="0.2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147" t="s">
        <v>252</v>
      </c>
      <c r="S278" s="70" t="s">
        <v>0</v>
      </c>
      <c r="T278" s="1">
        <f>SUM(T279:T282)</f>
        <v>1027.7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66">
        <f t="shared" si="41"/>
        <v>1027.7</v>
      </c>
      <c r="AA278" s="65">
        <v>2018</v>
      </c>
      <c r="AB278" s="9"/>
      <c r="AC278" s="111"/>
      <c r="AD278" s="111"/>
    </row>
    <row r="279" spans="1:30" ht="15.6" hidden="1" customHeight="1" x14ac:dyDescent="0.25">
      <c r="A279" s="60" t="s">
        <v>19</v>
      </c>
      <c r="B279" s="60" t="s">
        <v>19</v>
      </c>
      <c r="C279" s="60" t="s">
        <v>22</v>
      </c>
      <c r="D279" s="60" t="s">
        <v>19</v>
      </c>
      <c r="E279" s="60" t="s">
        <v>22</v>
      </c>
      <c r="F279" s="60" t="s">
        <v>19</v>
      </c>
      <c r="G279" s="60" t="s">
        <v>23</v>
      </c>
      <c r="H279" s="60" t="s">
        <v>20</v>
      </c>
      <c r="I279" s="60" t="s">
        <v>25</v>
      </c>
      <c r="J279" s="60" t="s">
        <v>19</v>
      </c>
      <c r="K279" s="60" t="s">
        <v>19</v>
      </c>
      <c r="L279" s="60" t="s">
        <v>21</v>
      </c>
      <c r="M279" s="60" t="s">
        <v>20</v>
      </c>
      <c r="N279" s="60" t="s">
        <v>19</v>
      </c>
      <c r="O279" s="60" t="s">
        <v>25</v>
      </c>
      <c r="P279" s="60" t="s">
        <v>23</v>
      </c>
      <c r="Q279" s="60" t="s">
        <v>46</v>
      </c>
      <c r="R279" s="148"/>
      <c r="S279" s="70" t="s">
        <v>0</v>
      </c>
      <c r="T279" s="1">
        <v>400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66">
        <f t="shared" si="41"/>
        <v>400</v>
      </c>
      <c r="AA279" s="65">
        <v>2018</v>
      </c>
      <c r="AB279" s="9"/>
      <c r="AC279" s="111"/>
      <c r="AD279" s="111"/>
    </row>
    <row r="280" spans="1:30" ht="15.6" hidden="1" customHeight="1" x14ac:dyDescent="0.25">
      <c r="A280" s="60" t="s">
        <v>19</v>
      </c>
      <c r="B280" s="60" t="s">
        <v>19</v>
      </c>
      <c r="C280" s="60" t="s">
        <v>22</v>
      </c>
      <c r="D280" s="60" t="s">
        <v>19</v>
      </c>
      <c r="E280" s="60" t="s">
        <v>22</v>
      </c>
      <c r="F280" s="60" t="s">
        <v>19</v>
      </c>
      <c r="G280" s="60" t="s">
        <v>23</v>
      </c>
      <c r="H280" s="60" t="s">
        <v>20</v>
      </c>
      <c r="I280" s="60" t="s">
        <v>25</v>
      </c>
      <c r="J280" s="60" t="s">
        <v>19</v>
      </c>
      <c r="K280" s="60" t="s">
        <v>19</v>
      </c>
      <c r="L280" s="60" t="s">
        <v>21</v>
      </c>
      <c r="M280" s="60" t="s">
        <v>38</v>
      </c>
      <c r="N280" s="60" t="s">
        <v>19</v>
      </c>
      <c r="O280" s="60" t="s">
        <v>25</v>
      </c>
      <c r="P280" s="60" t="s">
        <v>23</v>
      </c>
      <c r="Q280" s="60" t="s">
        <v>47</v>
      </c>
      <c r="R280" s="148"/>
      <c r="S280" s="70" t="s">
        <v>0</v>
      </c>
      <c r="T280" s="1">
        <v>14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66">
        <f t="shared" si="41"/>
        <v>14</v>
      </c>
      <c r="AA280" s="65">
        <v>2018</v>
      </c>
      <c r="AB280" s="9"/>
      <c r="AC280" s="111"/>
      <c r="AD280" s="111"/>
    </row>
    <row r="281" spans="1:30" ht="15.6" hidden="1" customHeight="1" x14ac:dyDescent="0.25">
      <c r="A281" s="60" t="s">
        <v>19</v>
      </c>
      <c r="B281" s="60" t="s">
        <v>19</v>
      </c>
      <c r="C281" s="60" t="s">
        <v>22</v>
      </c>
      <c r="D281" s="60" t="s">
        <v>19</v>
      </c>
      <c r="E281" s="60" t="s">
        <v>22</v>
      </c>
      <c r="F281" s="60" t="s">
        <v>19</v>
      </c>
      <c r="G281" s="60" t="s">
        <v>23</v>
      </c>
      <c r="H281" s="60" t="s">
        <v>20</v>
      </c>
      <c r="I281" s="60" t="s">
        <v>25</v>
      </c>
      <c r="J281" s="60" t="s">
        <v>19</v>
      </c>
      <c r="K281" s="60" t="s">
        <v>19</v>
      </c>
      <c r="L281" s="60" t="s">
        <v>21</v>
      </c>
      <c r="M281" s="60" t="s">
        <v>38</v>
      </c>
      <c r="N281" s="60" t="s">
        <v>19</v>
      </c>
      <c r="O281" s="60" t="s">
        <v>25</v>
      </c>
      <c r="P281" s="60" t="s">
        <v>23</v>
      </c>
      <c r="Q281" s="60" t="s">
        <v>47</v>
      </c>
      <c r="R281" s="148"/>
      <c r="S281" s="70" t="s">
        <v>0</v>
      </c>
      <c r="T281" s="1">
        <v>157.4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66">
        <f t="shared" si="41"/>
        <v>157.4</v>
      </c>
      <c r="AA281" s="65">
        <v>2018</v>
      </c>
      <c r="AB281" s="9"/>
      <c r="AC281" s="111"/>
      <c r="AD281" s="111"/>
    </row>
    <row r="282" spans="1:30" ht="15.6" hidden="1" customHeight="1" x14ac:dyDescent="0.25">
      <c r="A282" s="60" t="s">
        <v>19</v>
      </c>
      <c r="B282" s="60" t="s">
        <v>19</v>
      </c>
      <c r="C282" s="60" t="s">
        <v>22</v>
      </c>
      <c r="D282" s="60" t="s">
        <v>19</v>
      </c>
      <c r="E282" s="60" t="s">
        <v>22</v>
      </c>
      <c r="F282" s="60" t="s">
        <v>19</v>
      </c>
      <c r="G282" s="60" t="s">
        <v>23</v>
      </c>
      <c r="H282" s="60" t="s">
        <v>20</v>
      </c>
      <c r="I282" s="60" t="s">
        <v>25</v>
      </c>
      <c r="J282" s="60" t="s">
        <v>19</v>
      </c>
      <c r="K282" s="60" t="s">
        <v>19</v>
      </c>
      <c r="L282" s="60" t="s">
        <v>21</v>
      </c>
      <c r="M282" s="60" t="s">
        <v>38</v>
      </c>
      <c r="N282" s="60" t="s">
        <v>19</v>
      </c>
      <c r="O282" s="60" t="s">
        <v>25</v>
      </c>
      <c r="P282" s="60" t="s">
        <v>23</v>
      </c>
      <c r="Q282" s="60" t="s">
        <v>40</v>
      </c>
      <c r="R282" s="149"/>
      <c r="S282" s="70" t="s">
        <v>0</v>
      </c>
      <c r="T282" s="1">
        <v>456.3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66">
        <f t="shared" si="41"/>
        <v>456.3</v>
      </c>
      <c r="AA282" s="65">
        <v>2018</v>
      </c>
      <c r="AB282" s="9"/>
      <c r="AC282" s="111"/>
      <c r="AD282" s="111"/>
    </row>
    <row r="283" spans="1:30" ht="51" hidden="1" customHeight="1" x14ac:dyDescent="0.25">
      <c r="A283" s="42"/>
      <c r="B283" s="42"/>
      <c r="C283" s="42"/>
      <c r="D283" s="42"/>
      <c r="E283" s="42"/>
      <c r="F283" s="42"/>
      <c r="G283" s="42"/>
      <c r="H283" s="42"/>
      <c r="I283" s="42"/>
      <c r="J283" s="42"/>
      <c r="K283" s="42"/>
      <c r="L283" s="42"/>
      <c r="M283" s="42"/>
      <c r="N283" s="42"/>
      <c r="O283" s="42"/>
      <c r="P283" s="42"/>
      <c r="Q283" s="42"/>
      <c r="R283" s="87" t="s">
        <v>253</v>
      </c>
      <c r="S283" s="93" t="s">
        <v>201</v>
      </c>
      <c r="T283" s="3">
        <v>754</v>
      </c>
      <c r="U283" s="3">
        <v>0</v>
      </c>
      <c r="V283" s="3">
        <v>0</v>
      </c>
      <c r="W283" s="3">
        <v>0</v>
      </c>
      <c r="X283" s="3">
        <v>0</v>
      </c>
      <c r="Y283" s="3">
        <v>0</v>
      </c>
      <c r="Z283" s="6">
        <f t="shared" si="41"/>
        <v>754</v>
      </c>
      <c r="AA283" s="44">
        <v>2018</v>
      </c>
      <c r="AB283" s="9"/>
      <c r="AC283" s="111"/>
      <c r="AD283" s="111"/>
    </row>
    <row r="284" spans="1:30" ht="16.149999999999999" hidden="1" customHeight="1" x14ac:dyDescent="0.2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147" t="s">
        <v>254</v>
      </c>
      <c r="S284" s="70" t="s">
        <v>0</v>
      </c>
      <c r="T284" s="1">
        <f>SUM(T285:T289)</f>
        <v>244.8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66">
        <f t="shared" si="41"/>
        <v>244.8</v>
      </c>
      <c r="AA284" s="65">
        <v>2018</v>
      </c>
      <c r="AB284" s="9"/>
      <c r="AC284" s="111"/>
      <c r="AD284" s="111"/>
    </row>
    <row r="285" spans="1:30" ht="16.149999999999999" hidden="1" customHeight="1" x14ac:dyDescent="0.25">
      <c r="A285" s="60" t="s">
        <v>19</v>
      </c>
      <c r="B285" s="60" t="s">
        <v>19</v>
      </c>
      <c r="C285" s="60" t="s">
        <v>22</v>
      </c>
      <c r="D285" s="60" t="s">
        <v>19</v>
      </c>
      <c r="E285" s="60" t="s">
        <v>22</v>
      </c>
      <c r="F285" s="60" t="s">
        <v>19</v>
      </c>
      <c r="G285" s="60" t="s">
        <v>23</v>
      </c>
      <c r="H285" s="60" t="s">
        <v>20</v>
      </c>
      <c r="I285" s="60" t="s">
        <v>25</v>
      </c>
      <c r="J285" s="60" t="s">
        <v>19</v>
      </c>
      <c r="K285" s="60" t="s">
        <v>19</v>
      </c>
      <c r="L285" s="60" t="s">
        <v>21</v>
      </c>
      <c r="M285" s="60" t="s">
        <v>20</v>
      </c>
      <c r="N285" s="60" t="s">
        <v>19</v>
      </c>
      <c r="O285" s="60" t="s">
        <v>25</v>
      </c>
      <c r="P285" s="60" t="s">
        <v>23</v>
      </c>
      <c r="Q285" s="60" t="s">
        <v>46</v>
      </c>
      <c r="R285" s="148"/>
      <c r="S285" s="70" t="s">
        <v>0</v>
      </c>
      <c r="T285" s="1">
        <v>97.9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66">
        <f t="shared" si="41"/>
        <v>97.9</v>
      </c>
      <c r="AA285" s="65">
        <v>2018</v>
      </c>
      <c r="AB285" s="9"/>
      <c r="AC285" s="111"/>
      <c r="AD285" s="111"/>
    </row>
    <row r="286" spans="1:30" ht="16.149999999999999" hidden="1" customHeight="1" x14ac:dyDescent="0.25">
      <c r="A286" s="60" t="s">
        <v>19</v>
      </c>
      <c r="B286" s="60" t="s">
        <v>19</v>
      </c>
      <c r="C286" s="60" t="s">
        <v>22</v>
      </c>
      <c r="D286" s="60" t="s">
        <v>19</v>
      </c>
      <c r="E286" s="60" t="s">
        <v>22</v>
      </c>
      <c r="F286" s="60" t="s">
        <v>19</v>
      </c>
      <c r="G286" s="60" t="s">
        <v>23</v>
      </c>
      <c r="H286" s="60" t="s">
        <v>20</v>
      </c>
      <c r="I286" s="60" t="s">
        <v>25</v>
      </c>
      <c r="J286" s="60" t="s">
        <v>19</v>
      </c>
      <c r="K286" s="60" t="s">
        <v>19</v>
      </c>
      <c r="L286" s="60" t="s">
        <v>21</v>
      </c>
      <c r="M286" s="60" t="s">
        <v>20</v>
      </c>
      <c r="N286" s="60" t="s">
        <v>19</v>
      </c>
      <c r="O286" s="60" t="s">
        <v>44</v>
      </c>
      <c r="P286" s="60" t="s">
        <v>23</v>
      </c>
      <c r="Q286" s="60" t="s">
        <v>204</v>
      </c>
      <c r="R286" s="148"/>
      <c r="S286" s="70" t="s">
        <v>0</v>
      </c>
      <c r="T286" s="1">
        <v>15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66">
        <f t="shared" si="41"/>
        <v>15</v>
      </c>
      <c r="AA286" s="65">
        <v>2018</v>
      </c>
      <c r="AB286" s="9"/>
      <c r="AC286" s="111"/>
      <c r="AD286" s="111"/>
    </row>
    <row r="287" spans="1:30" ht="16.149999999999999" hidden="1" customHeight="1" x14ac:dyDescent="0.25">
      <c r="A287" s="60" t="s">
        <v>19</v>
      </c>
      <c r="B287" s="60" t="s">
        <v>19</v>
      </c>
      <c r="C287" s="60" t="s">
        <v>22</v>
      </c>
      <c r="D287" s="60" t="s">
        <v>19</v>
      </c>
      <c r="E287" s="60" t="s">
        <v>22</v>
      </c>
      <c r="F287" s="60" t="s">
        <v>19</v>
      </c>
      <c r="G287" s="60" t="s">
        <v>23</v>
      </c>
      <c r="H287" s="60" t="s">
        <v>20</v>
      </c>
      <c r="I287" s="60" t="s">
        <v>25</v>
      </c>
      <c r="J287" s="60" t="s">
        <v>19</v>
      </c>
      <c r="K287" s="60" t="s">
        <v>19</v>
      </c>
      <c r="L287" s="60" t="s">
        <v>21</v>
      </c>
      <c r="M287" s="60" t="s">
        <v>38</v>
      </c>
      <c r="N287" s="60" t="s">
        <v>19</v>
      </c>
      <c r="O287" s="60" t="s">
        <v>25</v>
      </c>
      <c r="P287" s="60" t="s">
        <v>23</v>
      </c>
      <c r="Q287" s="60" t="s">
        <v>47</v>
      </c>
      <c r="R287" s="148"/>
      <c r="S287" s="70" t="s">
        <v>0</v>
      </c>
      <c r="T287" s="1">
        <v>4.9000000000000004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66">
        <f t="shared" si="41"/>
        <v>4.9000000000000004</v>
      </c>
      <c r="AA287" s="65">
        <v>2018</v>
      </c>
      <c r="AB287" s="9"/>
      <c r="AC287" s="111"/>
      <c r="AD287" s="111"/>
    </row>
    <row r="288" spans="1:30" ht="16.149999999999999" hidden="1" customHeight="1" x14ac:dyDescent="0.25">
      <c r="A288" s="60" t="s">
        <v>19</v>
      </c>
      <c r="B288" s="60" t="s">
        <v>19</v>
      </c>
      <c r="C288" s="60" t="s">
        <v>22</v>
      </c>
      <c r="D288" s="60" t="s">
        <v>19</v>
      </c>
      <c r="E288" s="60" t="s">
        <v>22</v>
      </c>
      <c r="F288" s="60" t="s">
        <v>19</v>
      </c>
      <c r="G288" s="60" t="s">
        <v>23</v>
      </c>
      <c r="H288" s="60" t="s">
        <v>20</v>
      </c>
      <c r="I288" s="60" t="s">
        <v>25</v>
      </c>
      <c r="J288" s="60" t="s">
        <v>19</v>
      </c>
      <c r="K288" s="60" t="s">
        <v>19</v>
      </c>
      <c r="L288" s="60" t="s">
        <v>21</v>
      </c>
      <c r="M288" s="60" t="s">
        <v>38</v>
      </c>
      <c r="N288" s="60" t="s">
        <v>19</v>
      </c>
      <c r="O288" s="60" t="s">
        <v>25</v>
      </c>
      <c r="P288" s="60" t="s">
        <v>23</v>
      </c>
      <c r="Q288" s="60" t="s">
        <v>47</v>
      </c>
      <c r="R288" s="148"/>
      <c r="S288" s="70" t="s">
        <v>0</v>
      </c>
      <c r="T288" s="1">
        <v>36.700000000000003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66">
        <f t="shared" si="41"/>
        <v>36.700000000000003</v>
      </c>
      <c r="AA288" s="65">
        <v>2018</v>
      </c>
      <c r="AB288" s="9"/>
      <c r="AC288" s="111"/>
      <c r="AD288" s="111"/>
    </row>
    <row r="289" spans="1:30" ht="16.149999999999999" hidden="1" customHeight="1" x14ac:dyDescent="0.25">
      <c r="A289" s="60" t="s">
        <v>19</v>
      </c>
      <c r="B289" s="60" t="s">
        <v>19</v>
      </c>
      <c r="C289" s="60" t="s">
        <v>22</v>
      </c>
      <c r="D289" s="60" t="s">
        <v>19</v>
      </c>
      <c r="E289" s="60" t="s">
        <v>22</v>
      </c>
      <c r="F289" s="60" t="s">
        <v>19</v>
      </c>
      <c r="G289" s="60" t="s">
        <v>23</v>
      </c>
      <c r="H289" s="60" t="s">
        <v>20</v>
      </c>
      <c r="I289" s="60" t="s">
        <v>25</v>
      </c>
      <c r="J289" s="60" t="s">
        <v>19</v>
      </c>
      <c r="K289" s="60" t="s">
        <v>19</v>
      </c>
      <c r="L289" s="60" t="s">
        <v>21</v>
      </c>
      <c r="M289" s="60" t="s">
        <v>38</v>
      </c>
      <c r="N289" s="60" t="s">
        <v>19</v>
      </c>
      <c r="O289" s="60" t="s">
        <v>25</v>
      </c>
      <c r="P289" s="60" t="s">
        <v>23</v>
      </c>
      <c r="Q289" s="60" t="s">
        <v>40</v>
      </c>
      <c r="R289" s="149"/>
      <c r="S289" s="70" t="s">
        <v>0</v>
      </c>
      <c r="T289" s="1">
        <v>90.3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66">
        <f t="shared" si="41"/>
        <v>90.3</v>
      </c>
      <c r="AA289" s="65">
        <v>2018</v>
      </c>
      <c r="AB289" s="9"/>
      <c r="AC289" s="111"/>
      <c r="AD289" s="111"/>
    </row>
    <row r="290" spans="1:30" ht="52.15" hidden="1" customHeight="1" x14ac:dyDescent="0.25">
      <c r="A290" s="42"/>
      <c r="B290" s="42"/>
      <c r="C290" s="42"/>
      <c r="D290" s="42"/>
      <c r="E290" s="42"/>
      <c r="F290" s="42"/>
      <c r="G290" s="42"/>
      <c r="H290" s="42"/>
      <c r="I290" s="42"/>
      <c r="J290" s="42"/>
      <c r="K290" s="42"/>
      <c r="L290" s="42"/>
      <c r="M290" s="42"/>
      <c r="N290" s="42"/>
      <c r="O290" s="42"/>
      <c r="P290" s="42"/>
      <c r="Q290" s="42"/>
      <c r="R290" s="87" t="s">
        <v>255</v>
      </c>
      <c r="S290" s="93" t="s">
        <v>52</v>
      </c>
      <c r="T290" s="47">
        <v>10</v>
      </c>
      <c r="U290" s="47">
        <v>0</v>
      </c>
      <c r="V290" s="47">
        <v>0</v>
      </c>
      <c r="W290" s="47">
        <v>0</v>
      </c>
      <c r="X290" s="47">
        <v>0</v>
      </c>
      <c r="Y290" s="47">
        <v>0</v>
      </c>
      <c r="Z290" s="55">
        <f t="shared" si="41"/>
        <v>10</v>
      </c>
      <c r="AA290" s="44">
        <v>2018</v>
      </c>
      <c r="AB290" s="9"/>
      <c r="AC290" s="111"/>
      <c r="AD290" s="111"/>
    </row>
    <row r="291" spans="1:30" ht="16.350000000000001" hidden="1" customHeight="1" x14ac:dyDescent="0.2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147" t="s">
        <v>256</v>
      </c>
      <c r="S291" s="70" t="s">
        <v>0</v>
      </c>
      <c r="T291" s="1">
        <f>SUM(T292:T296)</f>
        <v>686.4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66">
        <f t="shared" ref="Z291:Z358" si="43">SUM(T291:Y291)</f>
        <v>686.4</v>
      </c>
      <c r="AA291" s="65">
        <v>2018</v>
      </c>
      <c r="AB291" s="9"/>
      <c r="AC291" s="111"/>
      <c r="AD291" s="111"/>
    </row>
    <row r="292" spans="1:30" ht="16.350000000000001" hidden="1" customHeight="1" x14ac:dyDescent="0.25">
      <c r="A292" s="60" t="s">
        <v>19</v>
      </c>
      <c r="B292" s="60" t="s">
        <v>19</v>
      </c>
      <c r="C292" s="60" t="s">
        <v>22</v>
      </c>
      <c r="D292" s="60" t="s">
        <v>19</v>
      </c>
      <c r="E292" s="60" t="s">
        <v>25</v>
      </c>
      <c r="F292" s="60" t="s">
        <v>19</v>
      </c>
      <c r="G292" s="60" t="s">
        <v>44</v>
      </c>
      <c r="H292" s="60" t="s">
        <v>20</v>
      </c>
      <c r="I292" s="60" t="s">
        <v>25</v>
      </c>
      <c r="J292" s="60" t="s">
        <v>19</v>
      </c>
      <c r="K292" s="60" t="s">
        <v>19</v>
      </c>
      <c r="L292" s="60" t="s">
        <v>21</v>
      </c>
      <c r="M292" s="60" t="s">
        <v>20</v>
      </c>
      <c r="N292" s="60" t="s">
        <v>19</v>
      </c>
      <c r="O292" s="60" t="s">
        <v>25</v>
      </c>
      <c r="P292" s="60" t="s">
        <v>23</v>
      </c>
      <c r="Q292" s="60" t="s">
        <v>46</v>
      </c>
      <c r="R292" s="148"/>
      <c r="S292" s="70" t="s">
        <v>0</v>
      </c>
      <c r="T292" s="1">
        <v>272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66">
        <f t="shared" si="43"/>
        <v>272</v>
      </c>
      <c r="AA292" s="65">
        <v>2018</v>
      </c>
      <c r="AB292" s="9"/>
      <c r="AC292" s="111"/>
      <c r="AD292" s="111"/>
    </row>
    <row r="293" spans="1:30" ht="16.350000000000001" hidden="1" customHeight="1" x14ac:dyDescent="0.25">
      <c r="A293" s="60" t="s">
        <v>19</v>
      </c>
      <c r="B293" s="60" t="s">
        <v>19</v>
      </c>
      <c r="C293" s="60" t="s">
        <v>22</v>
      </c>
      <c r="D293" s="60" t="s">
        <v>19</v>
      </c>
      <c r="E293" s="60" t="s">
        <v>25</v>
      </c>
      <c r="F293" s="60" t="s">
        <v>19</v>
      </c>
      <c r="G293" s="60" t="s">
        <v>44</v>
      </c>
      <c r="H293" s="60" t="s">
        <v>20</v>
      </c>
      <c r="I293" s="60" t="s">
        <v>25</v>
      </c>
      <c r="J293" s="60" t="s">
        <v>19</v>
      </c>
      <c r="K293" s="60" t="s">
        <v>19</v>
      </c>
      <c r="L293" s="60" t="s">
        <v>21</v>
      </c>
      <c r="M293" s="60" t="s">
        <v>20</v>
      </c>
      <c r="N293" s="60" t="s">
        <v>19</v>
      </c>
      <c r="O293" s="60" t="s">
        <v>44</v>
      </c>
      <c r="P293" s="60" t="s">
        <v>23</v>
      </c>
      <c r="Q293" s="60" t="s">
        <v>204</v>
      </c>
      <c r="R293" s="148"/>
      <c r="S293" s="70" t="s">
        <v>0</v>
      </c>
      <c r="T293" s="1">
        <v>30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66">
        <f t="shared" si="43"/>
        <v>30</v>
      </c>
      <c r="AA293" s="65">
        <v>2018</v>
      </c>
      <c r="AB293" s="9"/>
      <c r="AC293" s="111"/>
      <c r="AD293" s="111"/>
    </row>
    <row r="294" spans="1:30" ht="16.350000000000001" hidden="1" customHeight="1" x14ac:dyDescent="0.25">
      <c r="A294" s="60" t="s">
        <v>19</v>
      </c>
      <c r="B294" s="60" t="s">
        <v>19</v>
      </c>
      <c r="C294" s="60" t="s">
        <v>22</v>
      </c>
      <c r="D294" s="60" t="s">
        <v>19</v>
      </c>
      <c r="E294" s="60" t="s">
        <v>25</v>
      </c>
      <c r="F294" s="60" t="s">
        <v>19</v>
      </c>
      <c r="G294" s="60" t="s">
        <v>44</v>
      </c>
      <c r="H294" s="60" t="s">
        <v>20</v>
      </c>
      <c r="I294" s="60" t="s">
        <v>25</v>
      </c>
      <c r="J294" s="60" t="s">
        <v>19</v>
      </c>
      <c r="K294" s="60" t="s">
        <v>19</v>
      </c>
      <c r="L294" s="60" t="s">
        <v>21</v>
      </c>
      <c r="M294" s="60" t="s">
        <v>38</v>
      </c>
      <c r="N294" s="60" t="s">
        <v>19</v>
      </c>
      <c r="O294" s="60" t="s">
        <v>25</v>
      </c>
      <c r="P294" s="60" t="s">
        <v>23</v>
      </c>
      <c r="Q294" s="60" t="s">
        <v>47</v>
      </c>
      <c r="R294" s="148"/>
      <c r="S294" s="70" t="s">
        <v>0</v>
      </c>
      <c r="T294" s="1">
        <v>47.3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66">
        <f t="shared" si="43"/>
        <v>47.3</v>
      </c>
      <c r="AA294" s="65">
        <v>2018</v>
      </c>
      <c r="AB294" s="9"/>
      <c r="AC294" s="111"/>
      <c r="AD294" s="111"/>
    </row>
    <row r="295" spans="1:30" ht="16.350000000000001" hidden="1" customHeight="1" x14ac:dyDescent="0.25">
      <c r="A295" s="60" t="s">
        <v>19</v>
      </c>
      <c r="B295" s="60" t="s">
        <v>19</v>
      </c>
      <c r="C295" s="60" t="s">
        <v>22</v>
      </c>
      <c r="D295" s="60" t="s">
        <v>19</v>
      </c>
      <c r="E295" s="60" t="s">
        <v>25</v>
      </c>
      <c r="F295" s="60" t="s">
        <v>19</v>
      </c>
      <c r="G295" s="60" t="s">
        <v>44</v>
      </c>
      <c r="H295" s="60" t="s">
        <v>20</v>
      </c>
      <c r="I295" s="60" t="s">
        <v>25</v>
      </c>
      <c r="J295" s="60" t="s">
        <v>19</v>
      </c>
      <c r="K295" s="60" t="s">
        <v>19</v>
      </c>
      <c r="L295" s="60" t="s">
        <v>21</v>
      </c>
      <c r="M295" s="60" t="s">
        <v>38</v>
      </c>
      <c r="N295" s="60" t="s">
        <v>19</v>
      </c>
      <c r="O295" s="60" t="s">
        <v>25</v>
      </c>
      <c r="P295" s="60" t="s">
        <v>23</v>
      </c>
      <c r="Q295" s="60" t="s">
        <v>47</v>
      </c>
      <c r="R295" s="148"/>
      <c r="S295" s="70" t="s">
        <v>0</v>
      </c>
      <c r="T295" s="1">
        <v>68.599999999999994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66">
        <f t="shared" si="43"/>
        <v>68.599999999999994</v>
      </c>
      <c r="AA295" s="65">
        <v>2018</v>
      </c>
      <c r="AB295" s="9"/>
      <c r="AC295" s="111"/>
      <c r="AD295" s="111"/>
    </row>
    <row r="296" spans="1:30" ht="16.350000000000001" hidden="1" customHeight="1" x14ac:dyDescent="0.25">
      <c r="A296" s="60" t="s">
        <v>19</v>
      </c>
      <c r="B296" s="60" t="s">
        <v>19</v>
      </c>
      <c r="C296" s="60" t="s">
        <v>22</v>
      </c>
      <c r="D296" s="60" t="s">
        <v>19</v>
      </c>
      <c r="E296" s="60" t="s">
        <v>25</v>
      </c>
      <c r="F296" s="60" t="s">
        <v>19</v>
      </c>
      <c r="G296" s="60" t="s">
        <v>44</v>
      </c>
      <c r="H296" s="60" t="s">
        <v>20</v>
      </c>
      <c r="I296" s="60" t="s">
        <v>25</v>
      </c>
      <c r="J296" s="60" t="s">
        <v>19</v>
      </c>
      <c r="K296" s="60" t="s">
        <v>19</v>
      </c>
      <c r="L296" s="60" t="s">
        <v>21</v>
      </c>
      <c r="M296" s="60" t="s">
        <v>38</v>
      </c>
      <c r="N296" s="60" t="s">
        <v>19</v>
      </c>
      <c r="O296" s="60" t="s">
        <v>25</v>
      </c>
      <c r="P296" s="60" t="s">
        <v>23</v>
      </c>
      <c r="Q296" s="60" t="s">
        <v>40</v>
      </c>
      <c r="R296" s="149"/>
      <c r="S296" s="70" t="s">
        <v>0</v>
      </c>
      <c r="T296" s="1">
        <v>268.5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66">
        <f t="shared" si="43"/>
        <v>268.5</v>
      </c>
      <c r="AA296" s="65">
        <v>2018</v>
      </c>
      <c r="AB296" s="9"/>
      <c r="AC296" s="111"/>
      <c r="AD296" s="111"/>
    </row>
    <row r="297" spans="1:30" ht="53.45" hidden="1" customHeight="1" x14ac:dyDescent="0.25">
      <c r="A297" s="42"/>
      <c r="B297" s="42"/>
      <c r="C297" s="42"/>
      <c r="D297" s="42"/>
      <c r="E297" s="42"/>
      <c r="F297" s="42"/>
      <c r="G297" s="42"/>
      <c r="H297" s="42"/>
      <c r="I297" s="42"/>
      <c r="J297" s="42"/>
      <c r="K297" s="42"/>
      <c r="L297" s="42"/>
      <c r="M297" s="42"/>
      <c r="N297" s="42"/>
      <c r="O297" s="42"/>
      <c r="P297" s="42"/>
      <c r="Q297" s="42"/>
      <c r="R297" s="85" t="s">
        <v>257</v>
      </c>
      <c r="S297" s="93" t="s">
        <v>201</v>
      </c>
      <c r="T297" s="3">
        <v>285</v>
      </c>
      <c r="U297" s="3">
        <v>0</v>
      </c>
      <c r="V297" s="3">
        <v>0</v>
      </c>
      <c r="W297" s="3">
        <v>0</v>
      </c>
      <c r="X297" s="3">
        <v>0</v>
      </c>
      <c r="Y297" s="3">
        <v>0</v>
      </c>
      <c r="Z297" s="6">
        <f t="shared" si="43"/>
        <v>285</v>
      </c>
      <c r="AA297" s="44">
        <v>2018</v>
      </c>
      <c r="AB297" s="9"/>
      <c r="AC297" s="111"/>
      <c r="AD297" s="111"/>
    </row>
    <row r="298" spans="1:30" ht="16.350000000000001" hidden="1" customHeight="1" x14ac:dyDescent="0.2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147" t="s">
        <v>258</v>
      </c>
      <c r="S298" s="70" t="s">
        <v>0</v>
      </c>
      <c r="T298" s="1">
        <f>SUM(T299:T303)</f>
        <v>657.90000000000009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66">
        <f t="shared" si="43"/>
        <v>657.90000000000009</v>
      </c>
      <c r="AA298" s="65">
        <v>2018</v>
      </c>
      <c r="AB298" s="9"/>
      <c r="AC298" s="111"/>
      <c r="AD298" s="111"/>
    </row>
    <row r="299" spans="1:30" ht="16.350000000000001" hidden="1" customHeight="1" x14ac:dyDescent="0.25">
      <c r="A299" s="60" t="s">
        <v>19</v>
      </c>
      <c r="B299" s="60" t="s">
        <v>19</v>
      </c>
      <c r="C299" s="60" t="s">
        <v>22</v>
      </c>
      <c r="D299" s="60" t="s">
        <v>19</v>
      </c>
      <c r="E299" s="60" t="s">
        <v>22</v>
      </c>
      <c r="F299" s="60" t="s">
        <v>19</v>
      </c>
      <c r="G299" s="60" t="s">
        <v>23</v>
      </c>
      <c r="H299" s="60" t="s">
        <v>20</v>
      </c>
      <c r="I299" s="60" t="s">
        <v>25</v>
      </c>
      <c r="J299" s="60" t="s">
        <v>19</v>
      </c>
      <c r="K299" s="60" t="s">
        <v>19</v>
      </c>
      <c r="L299" s="60" t="s">
        <v>21</v>
      </c>
      <c r="M299" s="60" t="s">
        <v>20</v>
      </c>
      <c r="N299" s="60" t="s">
        <v>19</v>
      </c>
      <c r="O299" s="60" t="s">
        <v>25</v>
      </c>
      <c r="P299" s="60" t="s">
        <v>23</v>
      </c>
      <c r="Q299" s="60" t="s">
        <v>46</v>
      </c>
      <c r="R299" s="148"/>
      <c r="S299" s="70" t="s">
        <v>0</v>
      </c>
      <c r="T299" s="1">
        <v>263.10000000000002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66">
        <f t="shared" si="43"/>
        <v>263.10000000000002</v>
      </c>
      <c r="AA299" s="65">
        <v>2018</v>
      </c>
      <c r="AB299" s="9"/>
      <c r="AC299" s="111"/>
      <c r="AD299" s="111"/>
    </row>
    <row r="300" spans="1:30" ht="16.350000000000001" hidden="1" customHeight="1" x14ac:dyDescent="0.25">
      <c r="A300" s="60" t="s">
        <v>19</v>
      </c>
      <c r="B300" s="60" t="s">
        <v>19</v>
      </c>
      <c r="C300" s="60" t="s">
        <v>22</v>
      </c>
      <c r="D300" s="60" t="s">
        <v>19</v>
      </c>
      <c r="E300" s="60" t="s">
        <v>22</v>
      </c>
      <c r="F300" s="60" t="s">
        <v>19</v>
      </c>
      <c r="G300" s="60" t="s">
        <v>23</v>
      </c>
      <c r="H300" s="60" t="s">
        <v>20</v>
      </c>
      <c r="I300" s="60" t="s">
        <v>25</v>
      </c>
      <c r="J300" s="60" t="s">
        <v>19</v>
      </c>
      <c r="K300" s="60" t="s">
        <v>19</v>
      </c>
      <c r="L300" s="60" t="s">
        <v>21</v>
      </c>
      <c r="M300" s="60" t="s">
        <v>20</v>
      </c>
      <c r="N300" s="60" t="s">
        <v>19</v>
      </c>
      <c r="O300" s="60" t="s">
        <v>44</v>
      </c>
      <c r="P300" s="60" t="s">
        <v>23</v>
      </c>
      <c r="Q300" s="60" t="s">
        <v>204</v>
      </c>
      <c r="R300" s="148"/>
      <c r="S300" s="70" t="s">
        <v>0</v>
      </c>
      <c r="T300" s="1">
        <v>40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66">
        <f>SUM(T300:Y300)</f>
        <v>40</v>
      </c>
      <c r="AA300" s="65">
        <v>2018</v>
      </c>
      <c r="AB300" s="9"/>
      <c r="AC300" s="111"/>
      <c r="AD300" s="111"/>
    </row>
    <row r="301" spans="1:30" ht="16.350000000000001" hidden="1" customHeight="1" x14ac:dyDescent="0.25">
      <c r="A301" s="60" t="s">
        <v>19</v>
      </c>
      <c r="B301" s="60" t="s">
        <v>19</v>
      </c>
      <c r="C301" s="60" t="s">
        <v>22</v>
      </c>
      <c r="D301" s="60" t="s">
        <v>19</v>
      </c>
      <c r="E301" s="60" t="s">
        <v>22</v>
      </c>
      <c r="F301" s="60" t="s">
        <v>19</v>
      </c>
      <c r="G301" s="60" t="s">
        <v>23</v>
      </c>
      <c r="H301" s="60" t="s">
        <v>20</v>
      </c>
      <c r="I301" s="60" t="s">
        <v>25</v>
      </c>
      <c r="J301" s="60" t="s">
        <v>19</v>
      </c>
      <c r="K301" s="60" t="s">
        <v>19</v>
      </c>
      <c r="L301" s="60" t="s">
        <v>21</v>
      </c>
      <c r="M301" s="60" t="s">
        <v>38</v>
      </c>
      <c r="N301" s="60" t="s">
        <v>19</v>
      </c>
      <c r="O301" s="60" t="s">
        <v>25</v>
      </c>
      <c r="P301" s="60" t="s">
        <v>23</v>
      </c>
      <c r="Q301" s="60" t="s">
        <v>47</v>
      </c>
      <c r="R301" s="148"/>
      <c r="S301" s="70" t="s">
        <v>0</v>
      </c>
      <c r="T301" s="1">
        <v>5.7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66">
        <f t="shared" si="43"/>
        <v>5.7</v>
      </c>
      <c r="AA301" s="65">
        <v>2018</v>
      </c>
      <c r="AB301" s="9"/>
      <c r="AC301" s="111"/>
      <c r="AD301" s="111"/>
    </row>
    <row r="302" spans="1:30" ht="16.350000000000001" hidden="1" customHeight="1" x14ac:dyDescent="0.25">
      <c r="A302" s="60" t="s">
        <v>19</v>
      </c>
      <c r="B302" s="60" t="s">
        <v>19</v>
      </c>
      <c r="C302" s="60" t="s">
        <v>22</v>
      </c>
      <c r="D302" s="60" t="s">
        <v>19</v>
      </c>
      <c r="E302" s="60" t="s">
        <v>22</v>
      </c>
      <c r="F302" s="60" t="s">
        <v>19</v>
      </c>
      <c r="G302" s="60" t="s">
        <v>23</v>
      </c>
      <c r="H302" s="60" t="s">
        <v>20</v>
      </c>
      <c r="I302" s="60" t="s">
        <v>25</v>
      </c>
      <c r="J302" s="60" t="s">
        <v>19</v>
      </c>
      <c r="K302" s="60" t="s">
        <v>19</v>
      </c>
      <c r="L302" s="60" t="s">
        <v>21</v>
      </c>
      <c r="M302" s="60" t="s">
        <v>38</v>
      </c>
      <c r="N302" s="60" t="s">
        <v>19</v>
      </c>
      <c r="O302" s="60" t="s">
        <v>25</v>
      </c>
      <c r="P302" s="60" t="s">
        <v>23</v>
      </c>
      <c r="Q302" s="60" t="s">
        <v>47</v>
      </c>
      <c r="R302" s="148"/>
      <c r="S302" s="70" t="s">
        <v>0</v>
      </c>
      <c r="T302" s="1">
        <v>98.8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66">
        <f t="shared" si="43"/>
        <v>98.8</v>
      </c>
      <c r="AA302" s="65">
        <v>2018</v>
      </c>
      <c r="AB302" s="9"/>
      <c r="AC302" s="111"/>
      <c r="AD302" s="111"/>
    </row>
    <row r="303" spans="1:30" ht="16.350000000000001" hidden="1" customHeight="1" x14ac:dyDescent="0.25">
      <c r="A303" s="60" t="s">
        <v>19</v>
      </c>
      <c r="B303" s="60" t="s">
        <v>19</v>
      </c>
      <c r="C303" s="60" t="s">
        <v>22</v>
      </c>
      <c r="D303" s="60" t="s">
        <v>19</v>
      </c>
      <c r="E303" s="60" t="s">
        <v>22</v>
      </c>
      <c r="F303" s="60" t="s">
        <v>19</v>
      </c>
      <c r="G303" s="60" t="s">
        <v>23</v>
      </c>
      <c r="H303" s="60" t="s">
        <v>20</v>
      </c>
      <c r="I303" s="60" t="s">
        <v>25</v>
      </c>
      <c r="J303" s="60" t="s">
        <v>19</v>
      </c>
      <c r="K303" s="60" t="s">
        <v>19</v>
      </c>
      <c r="L303" s="60" t="s">
        <v>21</v>
      </c>
      <c r="M303" s="60" t="s">
        <v>38</v>
      </c>
      <c r="N303" s="60" t="s">
        <v>19</v>
      </c>
      <c r="O303" s="60" t="s">
        <v>25</v>
      </c>
      <c r="P303" s="60" t="s">
        <v>23</v>
      </c>
      <c r="Q303" s="60" t="s">
        <v>40</v>
      </c>
      <c r="R303" s="149"/>
      <c r="S303" s="70" t="s">
        <v>0</v>
      </c>
      <c r="T303" s="1">
        <v>250.3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66">
        <f t="shared" si="43"/>
        <v>250.3</v>
      </c>
      <c r="AA303" s="65">
        <v>2018</v>
      </c>
      <c r="AB303" s="9"/>
      <c r="AC303" s="111"/>
      <c r="AD303" s="111"/>
    </row>
    <row r="304" spans="1:30" ht="37.15" hidden="1" customHeight="1" x14ac:dyDescent="0.25">
      <c r="A304" s="42"/>
      <c r="B304" s="42"/>
      <c r="C304" s="42"/>
      <c r="D304" s="42"/>
      <c r="E304" s="42"/>
      <c r="F304" s="42"/>
      <c r="G304" s="42"/>
      <c r="H304" s="42"/>
      <c r="I304" s="42"/>
      <c r="J304" s="42"/>
      <c r="K304" s="42"/>
      <c r="L304" s="42"/>
      <c r="M304" s="42"/>
      <c r="N304" s="42"/>
      <c r="O304" s="42"/>
      <c r="P304" s="42"/>
      <c r="Q304" s="42"/>
      <c r="R304" s="87" t="s">
        <v>259</v>
      </c>
      <c r="S304" s="93" t="s">
        <v>201</v>
      </c>
      <c r="T304" s="3">
        <v>443</v>
      </c>
      <c r="U304" s="3">
        <v>0</v>
      </c>
      <c r="V304" s="3">
        <v>0</v>
      </c>
      <c r="W304" s="3">
        <v>0</v>
      </c>
      <c r="X304" s="3">
        <v>0</v>
      </c>
      <c r="Y304" s="3">
        <v>0</v>
      </c>
      <c r="Z304" s="6">
        <f t="shared" si="43"/>
        <v>443</v>
      </c>
      <c r="AA304" s="44">
        <v>2018</v>
      </c>
      <c r="AB304" s="9"/>
      <c r="AC304" s="111"/>
      <c r="AD304" s="111"/>
    </row>
    <row r="305" spans="1:30" ht="18.600000000000001" hidden="1" customHeight="1" x14ac:dyDescent="0.2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147" t="s">
        <v>260</v>
      </c>
      <c r="S305" s="70" t="s">
        <v>0</v>
      </c>
      <c r="T305" s="1">
        <f>SUM(T306:T310)</f>
        <v>1100.4000000000001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66">
        <f t="shared" si="43"/>
        <v>1100.4000000000001</v>
      </c>
      <c r="AA305" s="65">
        <v>2018</v>
      </c>
      <c r="AB305" s="9"/>
      <c r="AC305" s="111"/>
      <c r="AD305" s="111"/>
    </row>
    <row r="306" spans="1:30" ht="16.350000000000001" hidden="1" customHeight="1" x14ac:dyDescent="0.25">
      <c r="A306" s="60" t="s">
        <v>19</v>
      </c>
      <c r="B306" s="60" t="s">
        <v>19</v>
      </c>
      <c r="C306" s="60" t="s">
        <v>22</v>
      </c>
      <c r="D306" s="60" t="s">
        <v>19</v>
      </c>
      <c r="E306" s="60" t="s">
        <v>22</v>
      </c>
      <c r="F306" s="60" t="s">
        <v>19</v>
      </c>
      <c r="G306" s="60" t="s">
        <v>23</v>
      </c>
      <c r="H306" s="60" t="s">
        <v>20</v>
      </c>
      <c r="I306" s="60" t="s">
        <v>25</v>
      </c>
      <c r="J306" s="60" t="s">
        <v>19</v>
      </c>
      <c r="K306" s="60" t="s">
        <v>19</v>
      </c>
      <c r="L306" s="60" t="s">
        <v>21</v>
      </c>
      <c r="M306" s="60" t="s">
        <v>20</v>
      </c>
      <c r="N306" s="60" t="s">
        <v>19</v>
      </c>
      <c r="O306" s="60" t="s">
        <v>25</v>
      </c>
      <c r="P306" s="60" t="s">
        <v>23</v>
      </c>
      <c r="Q306" s="60" t="s">
        <v>46</v>
      </c>
      <c r="R306" s="148"/>
      <c r="S306" s="70" t="s">
        <v>0</v>
      </c>
      <c r="T306" s="1">
        <v>400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66">
        <f t="shared" si="43"/>
        <v>400</v>
      </c>
      <c r="AA306" s="65">
        <v>2018</v>
      </c>
      <c r="AB306" s="9"/>
      <c r="AC306" s="111"/>
      <c r="AD306" s="111"/>
    </row>
    <row r="307" spans="1:30" ht="16.350000000000001" hidden="1" customHeight="1" x14ac:dyDescent="0.25">
      <c r="A307" s="60" t="s">
        <v>19</v>
      </c>
      <c r="B307" s="60" t="s">
        <v>19</v>
      </c>
      <c r="C307" s="60" t="s">
        <v>22</v>
      </c>
      <c r="D307" s="60" t="s">
        <v>19</v>
      </c>
      <c r="E307" s="60" t="s">
        <v>22</v>
      </c>
      <c r="F307" s="60" t="s">
        <v>19</v>
      </c>
      <c r="G307" s="60" t="s">
        <v>23</v>
      </c>
      <c r="H307" s="60" t="s">
        <v>20</v>
      </c>
      <c r="I307" s="60" t="s">
        <v>25</v>
      </c>
      <c r="J307" s="60" t="s">
        <v>19</v>
      </c>
      <c r="K307" s="60" t="s">
        <v>19</v>
      </c>
      <c r="L307" s="60" t="s">
        <v>21</v>
      </c>
      <c r="M307" s="60" t="s">
        <v>20</v>
      </c>
      <c r="N307" s="60" t="s">
        <v>19</v>
      </c>
      <c r="O307" s="60" t="s">
        <v>44</v>
      </c>
      <c r="P307" s="60" t="s">
        <v>23</v>
      </c>
      <c r="Q307" s="60" t="s">
        <v>204</v>
      </c>
      <c r="R307" s="148"/>
      <c r="S307" s="70" t="s">
        <v>0</v>
      </c>
      <c r="T307" s="1">
        <v>40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66">
        <f t="shared" si="43"/>
        <v>40</v>
      </c>
      <c r="AA307" s="65">
        <v>2018</v>
      </c>
      <c r="AB307" s="9"/>
      <c r="AC307" s="111"/>
      <c r="AD307" s="111"/>
    </row>
    <row r="308" spans="1:30" ht="16.350000000000001" hidden="1" customHeight="1" x14ac:dyDescent="0.25">
      <c r="A308" s="60" t="s">
        <v>19</v>
      </c>
      <c r="B308" s="60" t="s">
        <v>19</v>
      </c>
      <c r="C308" s="60" t="s">
        <v>22</v>
      </c>
      <c r="D308" s="60" t="s">
        <v>19</v>
      </c>
      <c r="E308" s="60" t="s">
        <v>22</v>
      </c>
      <c r="F308" s="60" t="s">
        <v>19</v>
      </c>
      <c r="G308" s="60" t="s">
        <v>23</v>
      </c>
      <c r="H308" s="60" t="s">
        <v>20</v>
      </c>
      <c r="I308" s="60" t="s">
        <v>25</v>
      </c>
      <c r="J308" s="60" t="s">
        <v>19</v>
      </c>
      <c r="K308" s="60" t="s">
        <v>19</v>
      </c>
      <c r="L308" s="60" t="s">
        <v>21</v>
      </c>
      <c r="M308" s="60" t="s">
        <v>38</v>
      </c>
      <c r="N308" s="60" t="s">
        <v>19</v>
      </c>
      <c r="O308" s="60" t="s">
        <v>25</v>
      </c>
      <c r="P308" s="60" t="s">
        <v>23</v>
      </c>
      <c r="Q308" s="60" t="s">
        <v>47</v>
      </c>
      <c r="R308" s="148"/>
      <c r="S308" s="70" t="s">
        <v>0</v>
      </c>
      <c r="T308" s="1">
        <v>30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66">
        <f t="shared" si="43"/>
        <v>30</v>
      </c>
      <c r="AA308" s="65">
        <v>2018</v>
      </c>
      <c r="AB308" s="9"/>
      <c r="AC308" s="111"/>
      <c r="AD308" s="111"/>
    </row>
    <row r="309" spans="1:30" ht="16.350000000000001" hidden="1" customHeight="1" x14ac:dyDescent="0.25">
      <c r="A309" s="60" t="s">
        <v>19</v>
      </c>
      <c r="B309" s="60" t="s">
        <v>19</v>
      </c>
      <c r="C309" s="60" t="s">
        <v>22</v>
      </c>
      <c r="D309" s="60" t="s">
        <v>19</v>
      </c>
      <c r="E309" s="60" t="s">
        <v>22</v>
      </c>
      <c r="F309" s="60" t="s">
        <v>19</v>
      </c>
      <c r="G309" s="60" t="s">
        <v>23</v>
      </c>
      <c r="H309" s="60" t="s">
        <v>20</v>
      </c>
      <c r="I309" s="60" t="s">
        <v>25</v>
      </c>
      <c r="J309" s="60" t="s">
        <v>19</v>
      </c>
      <c r="K309" s="60" t="s">
        <v>19</v>
      </c>
      <c r="L309" s="60" t="s">
        <v>21</v>
      </c>
      <c r="M309" s="60" t="s">
        <v>38</v>
      </c>
      <c r="N309" s="60" t="s">
        <v>19</v>
      </c>
      <c r="O309" s="60" t="s">
        <v>25</v>
      </c>
      <c r="P309" s="60" t="s">
        <v>23</v>
      </c>
      <c r="Q309" s="60" t="s">
        <v>47</v>
      </c>
      <c r="R309" s="148"/>
      <c r="S309" s="70" t="s">
        <v>0</v>
      </c>
      <c r="T309" s="1">
        <v>166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66">
        <f t="shared" si="43"/>
        <v>166</v>
      </c>
      <c r="AA309" s="65">
        <v>2018</v>
      </c>
      <c r="AB309" s="9"/>
      <c r="AC309" s="111"/>
      <c r="AD309" s="111"/>
    </row>
    <row r="310" spans="1:30" ht="16.350000000000001" hidden="1" customHeight="1" x14ac:dyDescent="0.25">
      <c r="A310" s="60" t="s">
        <v>19</v>
      </c>
      <c r="B310" s="60" t="s">
        <v>19</v>
      </c>
      <c r="C310" s="60" t="s">
        <v>22</v>
      </c>
      <c r="D310" s="60" t="s">
        <v>19</v>
      </c>
      <c r="E310" s="60" t="s">
        <v>22</v>
      </c>
      <c r="F310" s="60" t="s">
        <v>19</v>
      </c>
      <c r="G310" s="60" t="s">
        <v>23</v>
      </c>
      <c r="H310" s="60" t="s">
        <v>20</v>
      </c>
      <c r="I310" s="60" t="s">
        <v>25</v>
      </c>
      <c r="J310" s="60" t="s">
        <v>19</v>
      </c>
      <c r="K310" s="60" t="s">
        <v>19</v>
      </c>
      <c r="L310" s="60" t="s">
        <v>21</v>
      </c>
      <c r="M310" s="60" t="s">
        <v>38</v>
      </c>
      <c r="N310" s="60" t="s">
        <v>19</v>
      </c>
      <c r="O310" s="60" t="s">
        <v>25</v>
      </c>
      <c r="P310" s="60" t="s">
        <v>23</v>
      </c>
      <c r="Q310" s="60" t="s">
        <v>40</v>
      </c>
      <c r="R310" s="149"/>
      <c r="S310" s="70" t="s">
        <v>0</v>
      </c>
      <c r="T310" s="1">
        <v>464.4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66">
        <f t="shared" si="43"/>
        <v>464.4</v>
      </c>
      <c r="AA310" s="65">
        <v>2018</v>
      </c>
      <c r="AB310" s="9"/>
      <c r="AC310" s="111"/>
      <c r="AD310" s="111"/>
    </row>
    <row r="311" spans="1:30" ht="37.15" hidden="1" customHeight="1" x14ac:dyDescent="0.25">
      <c r="A311" s="42"/>
      <c r="B311" s="42"/>
      <c r="C311" s="42"/>
      <c r="D311" s="42"/>
      <c r="E311" s="42"/>
      <c r="F311" s="42"/>
      <c r="G311" s="42"/>
      <c r="H311" s="42"/>
      <c r="I311" s="42"/>
      <c r="J311" s="42"/>
      <c r="K311" s="42"/>
      <c r="L311" s="42"/>
      <c r="M311" s="42"/>
      <c r="N311" s="42"/>
      <c r="O311" s="42"/>
      <c r="P311" s="42"/>
      <c r="Q311" s="42"/>
      <c r="R311" s="87" t="s">
        <v>261</v>
      </c>
      <c r="S311" s="93" t="s">
        <v>201</v>
      </c>
      <c r="T311" s="3">
        <v>930</v>
      </c>
      <c r="U311" s="3">
        <v>0</v>
      </c>
      <c r="V311" s="3">
        <v>0</v>
      </c>
      <c r="W311" s="3">
        <v>0</v>
      </c>
      <c r="X311" s="3">
        <v>0</v>
      </c>
      <c r="Y311" s="3">
        <v>0</v>
      </c>
      <c r="Z311" s="6">
        <f t="shared" si="43"/>
        <v>930</v>
      </c>
      <c r="AA311" s="44">
        <v>2018</v>
      </c>
      <c r="AB311" s="9"/>
      <c r="AC311" s="111"/>
      <c r="AD311" s="111"/>
    </row>
    <row r="312" spans="1:30" ht="22.15" hidden="1" customHeight="1" x14ac:dyDescent="0.2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147" t="s">
        <v>262</v>
      </c>
      <c r="S312" s="70" t="s">
        <v>0</v>
      </c>
      <c r="T312" s="1">
        <f>SUM(T313:T317)</f>
        <v>1421.6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66">
        <f t="shared" si="43"/>
        <v>1421.6</v>
      </c>
      <c r="AA312" s="65">
        <v>2018</v>
      </c>
      <c r="AB312" s="9"/>
      <c r="AC312" s="111"/>
      <c r="AD312" s="111"/>
    </row>
    <row r="313" spans="1:30" ht="16.350000000000001" hidden="1" customHeight="1" x14ac:dyDescent="0.25">
      <c r="A313" s="60" t="s">
        <v>19</v>
      </c>
      <c r="B313" s="60" t="s">
        <v>19</v>
      </c>
      <c r="C313" s="60" t="s">
        <v>22</v>
      </c>
      <c r="D313" s="60" t="s">
        <v>19</v>
      </c>
      <c r="E313" s="60" t="s">
        <v>22</v>
      </c>
      <c r="F313" s="60" t="s">
        <v>19</v>
      </c>
      <c r="G313" s="60" t="s">
        <v>23</v>
      </c>
      <c r="H313" s="60" t="s">
        <v>20</v>
      </c>
      <c r="I313" s="60" t="s">
        <v>25</v>
      </c>
      <c r="J313" s="60" t="s">
        <v>19</v>
      </c>
      <c r="K313" s="60" t="s">
        <v>19</v>
      </c>
      <c r="L313" s="60" t="s">
        <v>21</v>
      </c>
      <c r="M313" s="60" t="s">
        <v>20</v>
      </c>
      <c r="N313" s="60" t="s">
        <v>19</v>
      </c>
      <c r="O313" s="60" t="s">
        <v>25</v>
      </c>
      <c r="P313" s="60" t="s">
        <v>23</v>
      </c>
      <c r="Q313" s="60" t="s">
        <v>46</v>
      </c>
      <c r="R313" s="148"/>
      <c r="S313" s="70" t="s">
        <v>0</v>
      </c>
      <c r="T313" s="1">
        <v>400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66">
        <f t="shared" si="43"/>
        <v>400</v>
      </c>
      <c r="AA313" s="65">
        <v>2018</v>
      </c>
      <c r="AB313" s="9"/>
      <c r="AC313" s="111"/>
      <c r="AD313" s="111"/>
    </row>
    <row r="314" spans="1:30" ht="16.350000000000001" hidden="1" customHeight="1" x14ac:dyDescent="0.25">
      <c r="A314" s="60" t="s">
        <v>19</v>
      </c>
      <c r="B314" s="60" t="s">
        <v>19</v>
      </c>
      <c r="C314" s="60" t="s">
        <v>22</v>
      </c>
      <c r="D314" s="60" t="s">
        <v>19</v>
      </c>
      <c r="E314" s="60" t="s">
        <v>22</v>
      </c>
      <c r="F314" s="60" t="s">
        <v>19</v>
      </c>
      <c r="G314" s="60" t="s">
        <v>23</v>
      </c>
      <c r="H314" s="60" t="s">
        <v>20</v>
      </c>
      <c r="I314" s="60" t="s">
        <v>25</v>
      </c>
      <c r="J314" s="60" t="s">
        <v>19</v>
      </c>
      <c r="K314" s="60" t="s">
        <v>19</v>
      </c>
      <c r="L314" s="60" t="s">
        <v>21</v>
      </c>
      <c r="M314" s="60" t="s">
        <v>20</v>
      </c>
      <c r="N314" s="60" t="s">
        <v>19</v>
      </c>
      <c r="O314" s="60" t="s">
        <v>44</v>
      </c>
      <c r="P314" s="60" t="s">
        <v>23</v>
      </c>
      <c r="Q314" s="60" t="s">
        <v>204</v>
      </c>
      <c r="R314" s="148"/>
      <c r="S314" s="70" t="s">
        <v>0</v>
      </c>
      <c r="T314" s="1">
        <v>50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66">
        <f>SUM(T314:Y314)</f>
        <v>50</v>
      </c>
      <c r="AA314" s="65">
        <v>2018</v>
      </c>
      <c r="AB314" s="9"/>
      <c r="AC314" s="111"/>
      <c r="AD314" s="111"/>
    </row>
    <row r="315" spans="1:30" ht="16.350000000000001" hidden="1" customHeight="1" x14ac:dyDescent="0.25">
      <c r="A315" s="60" t="s">
        <v>19</v>
      </c>
      <c r="B315" s="60" t="s">
        <v>19</v>
      </c>
      <c r="C315" s="60" t="s">
        <v>22</v>
      </c>
      <c r="D315" s="60" t="s">
        <v>19</v>
      </c>
      <c r="E315" s="60" t="s">
        <v>22</v>
      </c>
      <c r="F315" s="60" t="s">
        <v>19</v>
      </c>
      <c r="G315" s="60" t="s">
        <v>23</v>
      </c>
      <c r="H315" s="60" t="s">
        <v>20</v>
      </c>
      <c r="I315" s="60" t="s">
        <v>25</v>
      </c>
      <c r="J315" s="60" t="s">
        <v>19</v>
      </c>
      <c r="K315" s="60" t="s">
        <v>19</v>
      </c>
      <c r="L315" s="60" t="s">
        <v>21</v>
      </c>
      <c r="M315" s="60" t="s">
        <v>38</v>
      </c>
      <c r="N315" s="60" t="s">
        <v>19</v>
      </c>
      <c r="O315" s="60" t="s">
        <v>25</v>
      </c>
      <c r="P315" s="60" t="s">
        <v>23</v>
      </c>
      <c r="Q315" s="60" t="s">
        <v>47</v>
      </c>
      <c r="R315" s="148"/>
      <c r="S315" s="70" t="s">
        <v>0</v>
      </c>
      <c r="T315" s="1">
        <v>83.1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66">
        <f t="shared" si="43"/>
        <v>83.1</v>
      </c>
      <c r="AA315" s="65">
        <v>2018</v>
      </c>
      <c r="AB315" s="9"/>
      <c r="AC315" s="111"/>
      <c r="AD315" s="111"/>
    </row>
    <row r="316" spans="1:30" ht="16.350000000000001" hidden="1" customHeight="1" x14ac:dyDescent="0.25">
      <c r="A316" s="60" t="s">
        <v>19</v>
      </c>
      <c r="B316" s="60" t="s">
        <v>19</v>
      </c>
      <c r="C316" s="60" t="s">
        <v>22</v>
      </c>
      <c r="D316" s="60" t="s">
        <v>19</v>
      </c>
      <c r="E316" s="60" t="s">
        <v>22</v>
      </c>
      <c r="F316" s="60" t="s">
        <v>19</v>
      </c>
      <c r="G316" s="60" t="s">
        <v>23</v>
      </c>
      <c r="H316" s="60" t="s">
        <v>20</v>
      </c>
      <c r="I316" s="60" t="s">
        <v>25</v>
      </c>
      <c r="J316" s="60" t="s">
        <v>19</v>
      </c>
      <c r="K316" s="60" t="s">
        <v>19</v>
      </c>
      <c r="L316" s="60" t="s">
        <v>21</v>
      </c>
      <c r="M316" s="60" t="s">
        <v>38</v>
      </c>
      <c r="N316" s="60" t="s">
        <v>19</v>
      </c>
      <c r="O316" s="60" t="s">
        <v>25</v>
      </c>
      <c r="P316" s="60" t="s">
        <v>23</v>
      </c>
      <c r="Q316" s="60" t="s">
        <v>47</v>
      </c>
      <c r="R316" s="148"/>
      <c r="S316" s="70" t="s">
        <v>0</v>
      </c>
      <c r="T316" s="1">
        <v>143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66">
        <f t="shared" si="43"/>
        <v>143</v>
      </c>
      <c r="AA316" s="65">
        <v>2018</v>
      </c>
      <c r="AB316" s="9"/>
      <c r="AC316" s="111"/>
      <c r="AD316" s="111"/>
    </row>
    <row r="317" spans="1:30" ht="16.350000000000001" hidden="1" customHeight="1" x14ac:dyDescent="0.25">
      <c r="A317" s="60" t="s">
        <v>19</v>
      </c>
      <c r="B317" s="60" t="s">
        <v>19</v>
      </c>
      <c r="C317" s="60" t="s">
        <v>22</v>
      </c>
      <c r="D317" s="60" t="s">
        <v>19</v>
      </c>
      <c r="E317" s="60" t="s">
        <v>22</v>
      </c>
      <c r="F317" s="60" t="s">
        <v>19</v>
      </c>
      <c r="G317" s="60" t="s">
        <v>23</v>
      </c>
      <c r="H317" s="60" t="s">
        <v>20</v>
      </c>
      <c r="I317" s="60" t="s">
        <v>25</v>
      </c>
      <c r="J317" s="60" t="s">
        <v>19</v>
      </c>
      <c r="K317" s="60" t="s">
        <v>19</v>
      </c>
      <c r="L317" s="60" t="s">
        <v>21</v>
      </c>
      <c r="M317" s="60" t="s">
        <v>38</v>
      </c>
      <c r="N317" s="60" t="s">
        <v>19</v>
      </c>
      <c r="O317" s="60" t="s">
        <v>25</v>
      </c>
      <c r="P317" s="60" t="s">
        <v>23</v>
      </c>
      <c r="Q317" s="60" t="s">
        <v>40</v>
      </c>
      <c r="R317" s="149"/>
      <c r="S317" s="70" t="s">
        <v>0</v>
      </c>
      <c r="T317" s="1">
        <v>745.5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66">
        <f t="shared" si="43"/>
        <v>745.5</v>
      </c>
      <c r="AA317" s="65">
        <v>2018</v>
      </c>
      <c r="AB317" s="9"/>
      <c r="AC317" s="111"/>
      <c r="AD317" s="111"/>
    </row>
    <row r="318" spans="1:30" ht="36.6" hidden="1" customHeight="1" x14ac:dyDescent="0.25">
      <c r="A318" s="42"/>
      <c r="B318" s="42"/>
      <c r="C318" s="42"/>
      <c r="D318" s="42"/>
      <c r="E318" s="42"/>
      <c r="F318" s="42"/>
      <c r="G318" s="42"/>
      <c r="H318" s="42"/>
      <c r="I318" s="42"/>
      <c r="J318" s="42"/>
      <c r="K318" s="42"/>
      <c r="L318" s="42"/>
      <c r="M318" s="42"/>
      <c r="N318" s="42"/>
      <c r="O318" s="42"/>
      <c r="P318" s="42"/>
      <c r="Q318" s="42"/>
      <c r="R318" s="87" t="s">
        <v>263</v>
      </c>
      <c r="S318" s="93" t="s">
        <v>201</v>
      </c>
      <c r="T318" s="3">
        <v>1070</v>
      </c>
      <c r="U318" s="3">
        <v>0</v>
      </c>
      <c r="V318" s="3">
        <v>0</v>
      </c>
      <c r="W318" s="3">
        <v>0</v>
      </c>
      <c r="X318" s="3">
        <v>0</v>
      </c>
      <c r="Y318" s="3">
        <v>0</v>
      </c>
      <c r="Z318" s="6">
        <f t="shared" si="43"/>
        <v>1070</v>
      </c>
      <c r="AA318" s="44">
        <v>2018</v>
      </c>
      <c r="AB318" s="9"/>
      <c r="AC318" s="111"/>
      <c r="AD318" s="111"/>
    </row>
    <row r="319" spans="1:30" ht="19.899999999999999" hidden="1" customHeight="1" x14ac:dyDescent="0.2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147" t="s">
        <v>264</v>
      </c>
      <c r="S319" s="70" t="s">
        <v>0</v>
      </c>
      <c r="T319" s="1">
        <f>SUM(T320:T324)</f>
        <v>263.89999999999998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66">
        <f t="shared" si="43"/>
        <v>263.89999999999998</v>
      </c>
      <c r="AA319" s="65">
        <v>2018</v>
      </c>
      <c r="AB319" s="9"/>
      <c r="AC319" s="111"/>
      <c r="AD319" s="111"/>
    </row>
    <row r="320" spans="1:30" ht="16.350000000000001" hidden="1" customHeight="1" x14ac:dyDescent="0.25">
      <c r="A320" s="60" t="s">
        <v>19</v>
      </c>
      <c r="B320" s="60" t="s">
        <v>19</v>
      </c>
      <c r="C320" s="60" t="s">
        <v>22</v>
      </c>
      <c r="D320" s="60" t="s">
        <v>19</v>
      </c>
      <c r="E320" s="60" t="s">
        <v>22</v>
      </c>
      <c r="F320" s="60" t="s">
        <v>19</v>
      </c>
      <c r="G320" s="60" t="s">
        <v>23</v>
      </c>
      <c r="H320" s="60" t="s">
        <v>20</v>
      </c>
      <c r="I320" s="60" t="s">
        <v>25</v>
      </c>
      <c r="J320" s="60" t="s">
        <v>19</v>
      </c>
      <c r="K320" s="60" t="s">
        <v>19</v>
      </c>
      <c r="L320" s="60" t="s">
        <v>21</v>
      </c>
      <c r="M320" s="60" t="s">
        <v>20</v>
      </c>
      <c r="N320" s="60" t="s">
        <v>19</v>
      </c>
      <c r="O320" s="60" t="s">
        <v>25</v>
      </c>
      <c r="P320" s="60" t="s">
        <v>23</v>
      </c>
      <c r="Q320" s="60" t="s">
        <v>46</v>
      </c>
      <c r="R320" s="148"/>
      <c r="S320" s="70" t="s">
        <v>0</v>
      </c>
      <c r="T320" s="1">
        <v>105.5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66">
        <f t="shared" si="43"/>
        <v>105.5</v>
      </c>
      <c r="AA320" s="65">
        <v>2018</v>
      </c>
      <c r="AB320" s="9"/>
      <c r="AC320" s="111"/>
      <c r="AD320" s="111"/>
    </row>
    <row r="321" spans="1:30" ht="16.350000000000001" hidden="1" customHeight="1" x14ac:dyDescent="0.25">
      <c r="A321" s="60" t="s">
        <v>19</v>
      </c>
      <c r="B321" s="60" t="s">
        <v>19</v>
      </c>
      <c r="C321" s="60" t="s">
        <v>22</v>
      </c>
      <c r="D321" s="60" t="s">
        <v>19</v>
      </c>
      <c r="E321" s="60" t="s">
        <v>22</v>
      </c>
      <c r="F321" s="60" t="s">
        <v>19</v>
      </c>
      <c r="G321" s="60" t="s">
        <v>23</v>
      </c>
      <c r="H321" s="60" t="s">
        <v>20</v>
      </c>
      <c r="I321" s="60" t="s">
        <v>25</v>
      </c>
      <c r="J321" s="60" t="s">
        <v>19</v>
      </c>
      <c r="K321" s="60" t="s">
        <v>19</v>
      </c>
      <c r="L321" s="60" t="s">
        <v>21</v>
      </c>
      <c r="M321" s="60" t="s">
        <v>20</v>
      </c>
      <c r="N321" s="60" t="s">
        <v>19</v>
      </c>
      <c r="O321" s="60" t="s">
        <v>44</v>
      </c>
      <c r="P321" s="60" t="s">
        <v>23</v>
      </c>
      <c r="Q321" s="60" t="s">
        <v>204</v>
      </c>
      <c r="R321" s="148"/>
      <c r="S321" s="70" t="s">
        <v>0</v>
      </c>
      <c r="T321" s="1">
        <v>20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66">
        <f t="shared" si="43"/>
        <v>20</v>
      </c>
      <c r="AA321" s="65">
        <v>2018</v>
      </c>
      <c r="AB321" s="9"/>
      <c r="AC321" s="111"/>
      <c r="AD321" s="111"/>
    </row>
    <row r="322" spans="1:30" ht="16.350000000000001" hidden="1" customHeight="1" x14ac:dyDescent="0.25">
      <c r="A322" s="60" t="s">
        <v>19</v>
      </c>
      <c r="B322" s="60" t="s">
        <v>19</v>
      </c>
      <c r="C322" s="60" t="s">
        <v>22</v>
      </c>
      <c r="D322" s="60" t="s">
        <v>19</v>
      </c>
      <c r="E322" s="60" t="s">
        <v>22</v>
      </c>
      <c r="F322" s="60" t="s">
        <v>19</v>
      </c>
      <c r="G322" s="60" t="s">
        <v>23</v>
      </c>
      <c r="H322" s="60" t="s">
        <v>20</v>
      </c>
      <c r="I322" s="60" t="s">
        <v>25</v>
      </c>
      <c r="J322" s="60" t="s">
        <v>19</v>
      </c>
      <c r="K322" s="60" t="s">
        <v>19</v>
      </c>
      <c r="L322" s="60" t="s">
        <v>21</v>
      </c>
      <c r="M322" s="60" t="s">
        <v>38</v>
      </c>
      <c r="N322" s="60" t="s">
        <v>19</v>
      </c>
      <c r="O322" s="60" t="s">
        <v>25</v>
      </c>
      <c r="P322" s="60" t="s">
        <v>23</v>
      </c>
      <c r="Q322" s="60" t="s">
        <v>47</v>
      </c>
      <c r="R322" s="148"/>
      <c r="S322" s="70" t="s">
        <v>0</v>
      </c>
      <c r="T322" s="1">
        <v>19.399999999999999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66">
        <f t="shared" si="43"/>
        <v>19.399999999999999</v>
      </c>
      <c r="AA322" s="65">
        <v>2018</v>
      </c>
      <c r="AB322" s="9"/>
      <c r="AC322" s="111"/>
      <c r="AD322" s="111"/>
    </row>
    <row r="323" spans="1:30" ht="16.350000000000001" hidden="1" customHeight="1" x14ac:dyDescent="0.25">
      <c r="A323" s="60" t="s">
        <v>19</v>
      </c>
      <c r="B323" s="60" t="s">
        <v>19</v>
      </c>
      <c r="C323" s="60" t="s">
        <v>22</v>
      </c>
      <c r="D323" s="60" t="s">
        <v>19</v>
      </c>
      <c r="E323" s="60" t="s">
        <v>22</v>
      </c>
      <c r="F323" s="60" t="s">
        <v>19</v>
      </c>
      <c r="G323" s="60" t="s">
        <v>23</v>
      </c>
      <c r="H323" s="60" t="s">
        <v>20</v>
      </c>
      <c r="I323" s="60" t="s">
        <v>25</v>
      </c>
      <c r="J323" s="60" t="s">
        <v>19</v>
      </c>
      <c r="K323" s="60" t="s">
        <v>19</v>
      </c>
      <c r="L323" s="60" t="s">
        <v>21</v>
      </c>
      <c r="M323" s="60" t="s">
        <v>38</v>
      </c>
      <c r="N323" s="60" t="s">
        <v>19</v>
      </c>
      <c r="O323" s="60" t="s">
        <v>25</v>
      </c>
      <c r="P323" s="60" t="s">
        <v>23</v>
      </c>
      <c r="Q323" s="60" t="s">
        <v>47</v>
      </c>
      <c r="R323" s="148"/>
      <c r="S323" s="70" t="s">
        <v>0</v>
      </c>
      <c r="T323" s="1">
        <v>39.6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66">
        <f t="shared" si="43"/>
        <v>39.6</v>
      </c>
      <c r="AA323" s="65">
        <v>2018</v>
      </c>
      <c r="AB323" s="9"/>
      <c r="AC323" s="111"/>
      <c r="AD323" s="111"/>
    </row>
    <row r="324" spans="1:30" ht="16.350000000000001" hidden="1" customHeight="1" x14ac:dyDescent="0.25">
      <c r="A324" s="60" t="s">
        <v>19</v>
      </c>
      <c r="B324" s="60" t="s">
        <v>19</v>
      </c>
      <c r="C324" s="60" t="s">
        <v>22</v>
      </c>
      <c r="D324" s="60" t="s">
        <v>19</v>
      </c>
      <c r="E324" s="60" t="s">
        <v>22</v>
      </c>
      <c r="F324" s="60" t="s">
        <v>19</v>
      </c>
      <c r="G324" s="60" t="s">
        <v>23</v>
      </c>
      <c r="H324" s="60" t="s">
        <v>20</v>
      </c>
      <c r="I324" s="60" t="s">
        <v>25</v>
      </c>
      <c r="J324" s="60" t="s">
        <v>19</v>
      </c>
      <c r="K324" s="60" t="s">
        <v>19</v>
      </c>
      <c r="L324" s="60" t="s">
        <v>21</v>
      </c>
      <c r="M324" s="60" t="s">
        <v>38</v>
      </c>
      <c r="N324" s="60" t="s">
        <v>19</v>
      </c>
      <c r="O324" s="60" t="s">
        <v>25</v>
      </c>
      <c r="P324" s="60" t="s">
        <v>23</v>
      </c>
      <c r="Q324" s="60" t="s">
        <v>40</v>
      </c>
      <c r="R324" s="149"/>
      <c r="S324" s="70" t="s">
        <v>0</v>
      </c>
      <c r="T324" s="1">
        <v>79.400000000000006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66">
        <f t="shared" si="43"/>
        <v>79.400000000000006</v>
      </c>
      <c r="AA324" s="65">
        <v>2018</v>
      </c>
      <c r="AB324" s="9"/>
      <c r="AC324" s="111"/>
      <c r="AD324" s="111"/>
    </row>
    <row r="325" spans="1:30" ht="36.6" hidden="1" customHeight="1" x14ac:dyDescent="0.25">
      <c r="A325" s="42"/>
      <c r="B325" s="42"/>
      <c r="C325" s="42"/>
      <c r="D325" s="42"/>
      <c r="E325" s="42"/>
      <c r="F325" s="42"/>
      <c r="G325" s="42"/>
      <c r="H325" s="42"/>
      <c r="I325" s="42"/>
      <c r="J325" s="42"/>
      <c r="K325" s="42"/>
      <c r="L325" s="42"/>
      <c r="M325" s="42"/>
      <c r="N325" s="42"/>
      <c r="O325" s="42"/>
      <c r="P325" s="42"/>
      <c r="Q325" s="42"/>
      <c r="R325" s="87" t="s">
        <v>265</v>
      </c>
      <c r="S325" s="93" t="s">
        <v>8</v>
      </c>
      <c r="T325" s="47">
        <v>5</v>
      </c>
      <c r="U325" s="47">
        <v>0</v>
      </c>
      <c r="V325" s="47">
        <v>0</v>
      </c>
      <c r="W325" s="47">
        <v>0</v>
      </c>
      <c r="X325" s="47">
        <v>0</v>
      </c>
      <c r="Y325" s="47">
        <v>0</v>
      </c>
      <c r="Z325" s="6">
        <f t="shared" si="43"/>
        <v>5</v>
      </c>
      <c r="AA325" s="44">
        <v>2018</v>
      </c>
      <c r="AB325" s="9"/>
      <c r="AC325" s="111"/>
      <c r="AD325" s="111"/>
    </row>
    <row r="326" spans="1:30" ht="15.6" hidden="1" customHeight="1" x14ac:dyDescent="0.2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147" t="s">
        <v>266</v>
      </c>
      <c r="S326" s="70" t="s">
        <v>0</v>
      </c>
      <c r="T326" s="1">
        <f>SUM(T327:T331)</f>
        <v>490.3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66">
        <f t="shared" si="43"/>
        <v>490.3</v>
      </c>
      <c r="AA326" s="65">
        <v>2018</v>
      </c>
      <c r="AB326" s="9"/>
      <c r="AC326" s="111"/>
      <c r="AD326" s="111"/>
    </row>
    <row r="327" spans="1:30" ht="15.6" hidden="1" customHeight="1" x14ac:dyDescent="0.25">
      <c r="A327" s="60" t="s">
        <v>19</v>
      </c>
      <c r="B327" s="60" t="s">
        <v>19</v>
      </c>
      <c r="C327" s="60" t="s">
        <v>22</v>
      </c>
      <c r="D327" s="60" t="s">
        <v>19</v>
      </c>
      <c r="E327" s="60" t="s">
        <v>25</v>
      </c>
      <c r="F327" s="60" t="s">
        <v>19</v>
      </c>
      <c r="G327" s="60" t="s">
        <v>44</v>
      </c>
      <c r="H327" s="60" t="s">
        <v>20</v>
      </c>
      <c r="I327" s="60" t="s">
        <v>25</v>
      </c>
      <c r="J327" s="60" t="s">
        <v>19</v>
      </c>
      <c r="K327" s="60" t="s">
        <v>19</v>
      </c>
      <c r="L327" s="60" t="s">
        <v>21</v>
      </c>
      <c r="M327" s="60" t="s">
        <v>20</v>
      </c>
      <c r="N327" s="60" t="s">
        <v>19</v>
      </c>
      <c r="O327" s="60" t="s">
        <v>25</v>
      </c>
      <c r="P327" s="60" t="s">
        <v>23</v>
      </c>
      <c r="Q327" s="60" t="s">
        <v>46</v>
      </c>
      <c r="R327" s="148"/>
      <c r="S327" s="70" t="s">
        <v>0</v>
      </c>
      <c r="T327" s="1">
        <v>196.1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66">
        <f t="shared" si="43"/>
        <v>196.1</v>
      </c>
      <c r="AA327" s="65">
        <v>2018</v>
      </c>
      <c r="AB327" s="9"/>
      <c r="AC327" s="111"/>
      <c r="AD327" s="111"/>
    </row>
    <row r="328" spans="1:30" ht="15.6" hidden="1" customHeight="1" x14ac:dyDescent="0.25">
      <c r="A328" s="60" t="s">
        <v>19</v>
      </c>
      <c r="B328" s="60" t="s">
        <v>19</v>
      </c>
      <c r="C328" s="60" t="s">
        <v>22</v>
      </c>
      <c r="D328" s="60" t="s">
        <v>19</v>
      </c>
      <c r="E328" s="60" t="s">
        <v>25</v>
      </c>
      <c r="F328" s="60" t="s">
        <v>19</v>
      </c>
      <c r="G328" s="60" t="s">
        <v>44</v>
      </c>
      <c r="H328" s="60" t="s">
        <v>20</v>
      </c>
      <c r="I328" s="60" t="s">
        <v>25</v>
      </c>
      <c r="J328" s="60" t="s">
        <v>19</v>
      </c>
      <c r="K328" s="60" t="s">
        <v>19</v>
      </c>
      <c r="L328" s="60" t="s">
        <v>21</v>
      </c>
      <c r="M328" s="60" t="s">
        <v>20</v>
      </c>
      <c r="N328" s="60" t="s">
        <v>19</v>
      </c>
      <c r="O328" s="60" t="s">
        <v>44</v>
      </c>
      <c r="P328" s="60" t="s">
        <v>23</v>
      </c>
      <c r="Q328" s="60" t="s">
        <v>204</v>
      </c>
      <c r="R328" s="148"/>
      <c r="S328" s="70" t="s">
        <v>0</v>
      </c>
      <c r="T328" s="1">
        <v>30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66">
        <f>SUM(T328:Y328)</f>
        <v>30</v>
      </c>
      <c r="AA328" s="65">
        <v>2018</v>
      </c>
      <c r="AB328" s="9"/>
      <c r="AC328" s="111"/>
      <c r="AD328" s="111"/>
    </row>
    <row r="329" spans="1:30" ht="15.6" hidden="1" customHeight="1" x14ac:dyDescent="0.25">
      <c r="A329" s="60" t="s">
        <v>19</v>
      </c>
      <c r="B329" s="60" t="s">
        <v>19</v>
      </c>
      <c r="C329" s="60" t="s">
        <v>22</v>
      </c>
      <c r="D329" s="60" t="s">
        <v>19</v>
      </c>
      <c r="E329" s="60" t="s">
        <v>25</v>
      </c>
      <c r="F329" s="60" t="s">
        <v>19</v>
      </c>
      <c r="G329" s="60" t="s">
        <v>44</v>
      </c>
      <c r="H329" s="60" t="s">
        <v>20</v>
      </c>
      <c r="I329" s="60" t="s">
        <v>25</v>
      </c>
      <c r="J329" s="60" t="s">
        <v>19</v>
      </c>
      <c r="K329" s="60" t="s">
        <v>19</v>
      </c>
      <c r="L329" s="60" t="s">
        <v>21</v>
      </c>
      <c r="M329" s="60" t="s">
        <v>38</v>
      </c>
      <c r="N329" s="60" t="s">
        <v>19</v>
      </c>
      <c r="O329" s="60" t="s">
        <v>25</v>
      </c>
      <c r="P329" s="60" t="s">
        <v>23</v>
      </c>
      <c r="Q329" s="60" t="s">
        <v>47</v>
      </c>
      <c r="R329" s="148"/>
      <c r="S329" s="70" t="s">
        <v>0</v>
      </c>
      <c r="T329" s="1">
        <v>33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66">
        <f t="shared" si="43"/>
        <v>33</v>
      </c>
      <c r="AA329" s="65">
        <v>2018</v>
      </c>
      <c r="AB329" s="9"/>
      <c r="AC329" s="111"/>
      <c r="AD329" s="111"/>
    </row>
    <row r="330" spans="1:30" ht="15.6" hidden="1" customHeight="1" x14ac:dyDescent="0.25">
      <c r="A330" s="60" t="s">
        <v>19</v>
      </c>
      <c r="B330" s="60" t="s">
        <v>19</v>
      </c>
      <c r="C330" s="60" t="s">
        <v>22</v>
      </c>
      <c r="D330" s="60" t="s">
        <v>19</v>
      </c>
      <c r="E330" s="60" t="s">
        <v>25</v>
      </c>
      <c r="F330" s="60" t="s">
        <v>19</v>
      </c>
      <c r="G330" s="60" t="s">
        <v>44</v>
      </c>
      <c r="H330" s="60" t="s">
        <v>20</v>
      </c>
      <c r="I330" s="60" t="s">
        <v>25</v>
      </c>
      <c r="J330" s="60" t="s">
        <v>19</v>
      </c>
      <c r="K330" s="60" t="s">
        <v>19</v>
      </c>
      <c r="L330" s="60" t="s">
        <v>21</v>
      </c>
      <c r="M330" s="60" t="s">
        <v>38</v>
      </c>
      <c r="N330" s="60" t="s">
        <v>19</v>
      </c>
      <c r="O330" s="60" t="s">
        <v>25</v>
      </c>
      <c r="P330" s="60" t="s">
        <v>23</v>
      </c>
      <c r="Q330" s="60" t="s">
        <v>47</v>
      </c>
      <c r="R330" s="148"/>
      <c r="S330" s="70" t="s">
        <v>0</v>
      </c>
      <c r="T330" s="1">
        <v>102.9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66">
        <f t="shared" si="43"/>
        <v>102.9</v>
      </c>
      <c r="AA330" s="65">
        <v>2018</v>
      </c>
      <c r="AB330" s="9"/>
      <c r="AC330" s="111"/>
      <c r="AD330" s="111"/>
    </row>
    <row r="331" spans="1:30" ht="15.6" hidden="1" customHeight="1" x14ac:dyDescent="0.25">
      <c r="A331" s="60" t="s">
        <v>19</v>
      </c>
      <c r="B331" s="60" t="s">
        <v>19</v>
      </c>
      <c r="C331" s="60" t="s">
        <v>22</v>
      </c>
      <c r="D331" s="60" t="s">
        <v>19</v>
      </c>
      <c r="E331" s="60" t="s">
        <v>25</v>
      </c>
      <c r="F331" s="60" t="s">
        <v>19</v>
      </c>
      <c r="G331" s="60" t="s">
        <v>44</v>
      </c>
      <c r="H331" s="60" t="s">
        <v>20</v>
      </c>
      <c r="I331" s="60" t="s">
        <v>25</v>
      </c>
      <c r="J331" s="60" t="s">
        <v>19</v>
      </c>
      <c r="K331" s="60" t="s">
        <v>19</v>
      </c>
      <c r="L331" s="60" t="s">
        <v>21</v>
      </c>
      <c r="M331" s="60" t="s">
        <v>38</v>
      </c>
      <c r="N331" s="60" t="s">
        <v>19</v>
      </c>
      <c r="O331" s="60" t="s">
        <v>25</v>
      </c>
      <c r="P331" s="60" t="s">
        <v>23</v>
      </c>
      <c r="Q331" s="60" t="s">
        <v>40</v>
      </c>
      <c r="R331" s="149"/>
      <c r="S331" s="70" t="s">
        <v>0</v>
      </c>
      <c r="T331" s="1">
        <v>128.30000000000001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66">
        <f t="shared" si="43"/>
        <v>128.30000000000001</v>
      </c>
      <c r="AA331" s="65">
        <v>2018</v>
      </c>
      <c r="AB331" s="9"/>
      <c r="AC331" s="111"/>
      <c r="AD331" s="111"/>
    </row>
    <row r="332" spans="1:30" ht="31.15" hidden="1" customHeight="1" x14ac:dyDescent="0.25">
      <c r="A332" s="42"/>
      <c r="B332" s="42"/>
      <c r="C332" s="42"/>
      <c r="D332" s="42"/>
      <c r="E332" s="42"/>
      <c r="F332" s="42"/>
      <c r="G332" s="42"/>
      <c r="H332" s="42"/>
      <c r="I332" s="42"/>
      <c r="J332" s="42"/>
      <c r="K332" s="42"/>
      <c r="L332" s="42"/>
      <c r="M332" s="42"/>
      <c r="N332" s="42"/>
      <c r="O332" s="42"/>
      <c r="P332" s="42"/>
      <c r="Q332" s="42"/>
      <c r="R332" s="85" t="s">
        <v>267</v>
      </c>
      <c r="S332" s="98" t="s">
        <v>206</v>
      </c>
      <c r="T332" s="3">
        <v>180</v>
      </c>
      <c r="U332" s="3">
        <v>0</v>
      </c>
      <c r="V332" s="3">
        <v>0</v>
      </c>
      <c r="W332" s="3">
        <v>0</v>
      </c>
      <c r="X332" s="3">
        <v>0</v>
      </c>
      <c r="Y332" s="3">
        <v>0</v>
      </c>
      <c r="Z332" s="6">
        <f t="shared" si="43"/>
        <v>180</v>
      </c>
      <c r="AA332" s="44">
        <v>2018</v>
      </c>
      <c r="AB332" s="9"/>
      <c r="AC332" s="111"/>
      <c r="AD332" s="111"/>
    </row>
    <row r="333" spans="1:30" ht="15.6" hidden="1" customHeight="1" x14ac:dyDescent="0.2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147" t="s">
        <v>268</v>
      </c>
      <c r="S333" s="70" t="s">
        <v>0</v>
      </c>
      <c r="T333" s="1">
        <f>SUM(T334:T338)</f>
        <v>1177.5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66">
        <f t="shared" si="43"/>
        <v>1177.5</v>
      </c>
      <c r="AA333" s="65">
        <v>2018</v>
      </c>
      <c r="AB333" s="9"/>
      <c r="AC333" s="111"/>
      <c r="AD333" s="111"/>
    </row>
    <row r="334" spans="1:30" ht="15.6" hidden="1" customHeight="1" x14ac:dyDescent="0.25">
      <c r="A334" s="60" t="s">
        <v>19</v>
      </c>
      <c r="B334" s="60" t="s">
        <v>19</v>
      </c>
      <c r="C334" s="60" t="s">
        <v>22</v>
      </c>
      <c r="D334" s="60" t="s">
        <v>19</v>
      </c>
      <c r="E334" s="60" t="s">
        <v>22</v>
      </c>
      <c r="F334" s="60" t="s">
        <v>19</v>
      </c>
      <c r="G334" s="60" t="s">
        <v>23</v>
      </c>
      <c r="H334" s="60" t="s">
        <v>20</v>
      </c>
      <c r="I334" s="60" t="s">
        <v>25</v>
      </c>
      <c r="J334" s="60" t="s">
        <v>19</v>
      </c>
      <c r="K334" s="60" t="s">
        <v>19</v>
      </c>
      <c r="L334" s="60" t="s">
        <v>21</v>
      </c>
      <c r="M334" s="60" t="s">
        <v>20</v>
      </c>
      <c r="N334" s="60" t="s">
        <v>19</v>
      </c>
      <c r="O334" s="60" t="s">
        <v>25</v>
      </c>
      <c r="P334" s="60" t="s">
        <v>23</v>
      </c>
      <c r="Q334" s="60" t="s">
        <v>46</v>
      </c>
      <c r="R334" s="148"/>
      <c r="S334" s="70" t="s">
        <v>0</v>
      </c>
      <c r="T334" s="1">
        <v>400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66">
        <f t="shared" si="43"/>
        <v>400</v>
      </c>
      <c r="AA334" s="65">
        <v>2018</v>
      </c>
      <c r="AB334" s="9"/>
      <c r="AC334" s="111"/>
      <c r="AD334" s="111"/>
    </row>
    <row r="335" spans="1:30" ht="15.6" hidden="1" customHeight="1" x14ac:dyDescent="0.25">
      <c r="A335" s="60" t="s">
        <v>19</v>
      </c>
      <c r="B335" s="60" t="s">
        <v>19</v>
      </c>
      <c r="C335" s="60" t="s">
        <v>22</v>
      </c>
      <c r="D335" s="60" t="s">
        <v>19</v>
      </c>
      <c r="E335" s="60" t="s">
        <v>22</v>
      </c>
      <c r="F335" s="60" t="s">
        <v>19</v>
      </c>
      <c r="G335" s="60" t="s">
        <v>23</v>
      </c>
      <c r="H335" s="60" t="s">
        <v>20</v>
      </c>
      <c r="I335" s="60" t="s">
        <v>25</v>
      </c>
      <c r="J335" s="60" t="s">
        <v>19</v>
      </c>
      <c r="K335" s="60" t="s">
        <v>19</v>
      </c>
      <c r="L335" s="60" t="s">
        <v>21</v>
      </c>
      <c r="M335" s="60" t="s">
        <v>20</v>
      </c>
      <c r="N335" s="60" t="s">
        <v>19</v>
      </c>
      <c r="O335" s="60" t="s">
        <v>44</v>
      </c>
      <c r="P335" s="60" t="s">
        <v>23</v>
      </c>
      <c r="Q335" s="60" t="s">
        <v>204</v>
      </c>
      <c r="R335" s="148"/>
      <c r="S335" s="70" t="s">
        <v>0</v>
      </c>
      <c r="T335" s="1">
        <v>45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66">
        <f t="shared" si="43"/>
        <v>45</v>
      </c>
      <c r="AA335" s="65">
        <v>2018</v>
      </c>
      <c r="AB335" s="9"/>
      <c r="AC335" s="111"/>
      <c r="AD335" s="111"/>
    </row>
    <row r="336" spans="1:30" ht="15.6" hidden="1" customHeight="1" x14ac:dyDescent="0.25">
      <c r="A336" s="60" t="s">
        <v>19</v>
      </c>
      <c r="B336" s="60" t="s">
        <v>19</v>
      </c>
      <c r="C336" s="60" t="s">
        <v>22</v>
      </c>
      <c r="D336" s="60" t="s">
        <v>19</v>
      </c>
      <c r="E336" s="60" t="s">
        <v>22</v>
      </c>
      <c r="F336" s="60" t="s">
        <v>19</v>
      </c>
      <c r="G336" s="60" t="s">
        <v>23</v>
      </c>
      <c r="H336" s="60" t="s">
        <v>20</v>
      </c>
      <c r="I336" s="60" t="s">
        <v>25</v>
      </c>
      <c r="J336" s="60" t="s">
        <v>19</v>
      </c>
      <c r="K336" s="60" t="s">
        <v>19</v>
      </c>
      <c r="L336" s="60" t="s">
        <v>21</v>
      </c>
      <c r="M336" s="60" t="s">
        <v>38</v>
      </c>
      <c r="N336" s="60" t="s">
        <v>19</v>
      </c>
      <c r="O336" s="60" t="s">
        <v>25</v>
      </c>
      <c r="P336" s="60" t="s">
        <v>23</v>
      </c>
      <c r="Q336" s="60" t="s">
        <v>47</v>
      </c>
      <c r="R336" s="148"/>
      <c r="S336" s="70" t="s">
        <v>0</v>
      </c>
      <c r="T336" s="1">
        <v>58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66">
        <f t="shared" si="43"/>
        <v>58</v>
      </c>
      <c r="AA336" s="65">
        <v>2018</v>
      </c>
      <c r="AB336" s="9"/>
      <c r="AC336" s="111"/>
      <c r="AD336" s="111"/>
    </row>
    <row r="337" spans="1:30" ht="15.6" hidden="1" customHeight="1" x14ac:dyDescent="0.25">
      <c r="A337" s="60" t="s">
        <v>19</v>
      </c>
      <c r="B337" s="60" t="s">
        <v>19</v>
      </c>
      <c r="C337" s="60" t="s">
        <v>22</v>
      </c>
      <c r="D337" s="60" t="s">
        <v>19</v>
      </c>
      <c r="E337" s="60" t="s">
        <v>22</v>
      </c>
      <c r="F337" s="60" t="s">
        <v>19</v>
      </c>
      <c r="G337" s="60" t="s">
        <v>23</v>
      </c>
      <c r="H337" s="60" t="s">
        <v>20</v>
      </c>
      <c r="I337" s="60" t="s">
        <v>25</v>
      </c>
      <c r="J337" s="60" t="s">
        <v>19</v>
      </c>
      <c r="K337" s="60" t="s">
        <v>19</v>
      </c>
      <c r="L337" s="60" t="s">
        <v>21</v>
      </c>
      <c r="M337" s="60" t="s">
        <v>38</v>
      </c>
      <c r="N337" s="60" t="s">
        <v>19</v>
      </c>
      <c r="O337" s="60" t="s">
        <v>25</v>
      </c>
      <c r="P337" s="60" t="s">
        <v>23</v>
      </c>
      <c r="Q337" s="60" t="s">
        <v>47</v>
      </c>
      <c r="R337" s="148"/>
      <c r="S337" s="70" t="s">
        <v>0</v>
      </c>
      <c r="T337" s="1">
        <v>353.3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66">
        <f t="shared" si="43"/>
        <v>353.3</v>
      </c>
      <c r="AA337" s="65">
        <v>2018</v>
      </c>
      <c r="AB337" s="95"/>
      <c r="AC337" s="111"/>
      <c r="AD337" s="111"/>
    </row>
    <row r="338" spans="1:30" ht="15.6" hidden="1" customHeight="1" x14ac:dyDescent="0.25">
      <c r="A338" s="60" t="s">
        <v>19</v>
      </c>
      <c r="B338" s="60" t="s">
        <v>19</v>
      </c>
      <c r="C338" s="60" t="s">
        <v>22</v>
      </c>
      <c r="D338" s="60" t="s">
        <v>19</v>
      </c>
      <c r="E338" s="60" t="s">
        <v>22</v>
      </c>
      <c r="F338" s="60" t="s">
        <v>19</v>
      </c>
      <c r="G338" s="60" t="s">
        <v>23</v>
      </c>
      <c r="H338" s="60" t="s">
        <v>20</v>
      </c>
      <c r="I338" s="60" t="s">
        <v>25</v>
      </c>
      <c r="J338" s="60" t="s">
        <v>19</v>
      </c>
      <c r="K338" s="60" t="s">
        <v>19</v>
      </c>
      <c r="L338" s="60" t="s">
        <v>21</v>
      </c>
      <c r="M338" s="60" t="s">
        <v>38</v>
      </c>
      <c r="N338" s="60" t="s">
        <v>19</v>
      </c>
      <c r="O338" s="60" t="s">
        <v>25</v>
      </c>
      <c r="P338" s="60" t="s">
        <v>23</v>
      </c>
      <c r="Q338" s="60" t="s">
        <v>40</v>
      </c>
      <c r="R338" s="149"/>
      <c r="S338" s="70" t="s">
        <v>0</v>
      </c>
      <c r="T338" s="1">
        <v>321.2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66">
        <f t="shared" si="43"/>
        <v>321.2</v>
      </c>
      <c r="AA338" s="65">
        <v>2018</v>
      </c>
      <c r="AB338" s="9"/>
      <c r="AC338" s="111"/>
      <c r="AD338" s="111"/>
    </row>
    <row r="339" spans="1:30" ht="27.6" hidden="1" customHeight="1" x14ac:dyDescent="0.25">
      <c r="A339" s="42"/>
      <c r="B339" s="42"/>
      <c r="C339" s="42"/>
      <c r="D339" s="42"/>
      <c r="E339" s="42"/>
      <c r="F339" s="42"/>
      <c r="G339" s="42"/>
      <c r="H339" s="42"/>
      <c r="I339" s="42"/>
      <c r="J339" s="42"/>
      <c r="K339" s="42"/>
      <c r="L339" s="42"/>
      <c r="M339" s="42"/>
      <c r="N339" s="42"/>
      <c r="O339" s="42"/>
      <c r="P339" s="42"/>
      <c r="Q339" s="42"/>
      <c r="R339" s="97" t="s">
        <v>269</v>
      </c>
      <c r="S339" s="93" t="s">
        <v>8</v>
      </c>
      <c r="T339" s="47">
        <v>1</v>
      </c>
      <c r="U339" s="47">
        <v>0</v>
      </c>
      <c r="V339" s="47">
        <v>0</v>
      </c>
      <c r="W339" s="47">
        <v>0</v>
      </c>
      <c r="X339" s="47">
        <v>0</v>
      </c>
      <c r="Y339" s="47">
        <v>0</v>
      </c>
      <c r="Z339" s="55">
        <f t="shared" si="43"/>
        <v>1</v>
      </c>
      <c r="AA339" s="44">
        <v>2018</v>
      </c>
      <c r="AB339" s="9"/>
      <c r="AC339" s="111"/>
      <c r="AD339" s="111"/>
    </row>
    <row r="340" spans="1:30" ht="15.6" hidden="1" customHeight="1" x14ac:dyDescent="0.2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147" t="s">
        <v>270</v>
      </c>
      <c r="S340" s="70" t="s">
        <v>0</v>
      </c>
      <c r="T340" s="1">
        <f>SUM(T341:T344)</f>
        <v>979.3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66">
        <f t="shared" si="43"/>
        <v>979.3</v>
      </c>
      <c r="AA340" s="65">
        <v>2018</v>
      </c>
      <c r="AB340" s="9"/>
      <c r="AC340" s="111"/>
      <c r="AD340" s="111"/>
    </row>
    <row r="341" spans="1:30" ht="15.6" hidden="1" customHeight="1" x14ac:dyDescent="0.25">
      <c r="A341" s="60" t="s">
        <v>19</v>
      </c>
      <c r="B341" s="60" t="s">
        <v>19</v>
      </c>
      <c r="C341" s="60" t="s">
        <v>22</v>
      </c>
      <c r="D341" s="60" t="s">
        <v>19</v>
      </c>
      <c r="E341" s="60" t="s">
        <v>22</v>
      </c>
      <c r="F341" s="60" t="s">
        <v>19</v>
      </c>
      <c r="G341" s="60" t="s">
        <v>23</v>
      </c>
      <c r="H341" s="60" t="s">
        <v>20</v>
      </c>
      <c r="I341" s="60" t="s">
        <v>25</v>
      </c>
      <c r="J341" s="60" t="s">
        <v>19</v>
      </c>
      <c r="K341" s="60" t="s">
        <v>19</v>
      </c>
      <c r="L341" s="60" t="s">
        <v>21</v>
      </c>
      <c r="M341" s="60" t="s">
        <v>20</v>
      </c>
      <c r="N341" s="60" t="s">
        <v>19</v>
      </c>
      <c r="O341" s="60" t="s">
        <v>25</v>
      </c>
      <c r="P341" s="60" t="s">
        <v>23</v>
      </c>
      <c r="Q341" s="60" t="s">
        <v>46</v>
      </c>
      <c r="R341" s="148"/>
      <c r="S341" s="70" t="s">
        <v>0</v>
      </c>
      <c r="T341" s="1">
        <v>391.7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66">
        <f t="shared" si="43"/>
        <v>391.7</v>
      </c>
      <c r="AA341" s="65">
        <v>2018</v>
      </c>
      <c r="AB341" s="9"/>
      <c r="AC341" s="111"/>
      <c r="AD341" s="111"/>
    </row>
    <row r="342" spans="1:30" ht="15.6" hidden="1" customHeight="1" x14ac:dyDescent="0.25">
      <c r="A342" s="60" t="s">
        <v>19</v>
      </c>
      <c r="B342" s="60" t="s">
        <v>19</v>
      </c>
      <c r="C342" s="60" t="s">
        <v>22</v>
      </c>
      <c r="D342" s="60" t="s">
        <v>19</v>
      </c>
      <c r="E342" s="60" t="s">
        <v>22</v>
      </c>
      <c r="F342" s="60" t="s">
        <v>19</v>
      </c>
      <c r="G342" s="60" t="s">
        <v>23</v>
      </c>
      <c r="H342" s="60" t="s">
        <v>20</v>
      </c>
      <c r="I342" s="60" t="s">
        <v>25</v>
      </c>
      <c r="J342" s="60" t="s">
        <v>19</v>
      </c>
      <c r="K342" s="60" t="s">
        <v>19</v>
      </c>
      <c r="L342" s="60" t="s">
        <v>21</v>
      </c>
      <c r="M342" s="60" t="s">
        <v>38</v>
      </c>
      <c r="N342" s="60" t="s">
        <v>19</v>
      </c>
      <c r="O342" s="60" t="s">
        <v>44</v>
      </c>
      <c r="P342" s="60" t="s">
        <v>23</v>
      </c>
      <c r="Q342" s="60" t="s">
        <v>204</v>
      </c>
      <c r="R342" s="148"/>
      <c r="S342" s="70" t="s">
        <v>0</v>
      </c>
      <c r="T342" s="1">
        <v>30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66">
        <f t="shared" si="43"/>
        <v>30</v>
      </c>
      <c r="AA342" s="65">
        <v>2018</v>
      </c>
      <c r="AB342" s="9"/>
      <c r="AC342" s="111"/>
      <c r="AD342" s="111"/>
    </row>
    <row r="343" spans="1:30" ht="15.6" hidden="1" customHeight="1" x14ac:dyDescent="0.25">
      <c r="A343" s="60" t="s">
        <v>19</v>
      </c>
      <c r="B343" s="60" t="s">
        <v>19</v>
      </c>
      <c r="C343" s="60" t="s">
        <v>22</v>
      </c>
      <c r="D343" s="60" t="s">
        <v>19</v>
      </c>
      <c r="E343" s="60" t="s">
        <v>22</v>
      </c>
      <c r="F343" s="60" t="s">
        <v>19</v>
      </c>
      <c r="G343" s="60" t="s">
        <v>23</v>
      </c>
      <c r="H343" s="60" t="s">
        <v>20</v>
      </c>
      <c r="I343" s="60" t="s">
        <v>25</v>
      </c>
      <c r="J343" s="60" t="s">
        <v>19</v>
      </c>
      <c r="K343" s="60" t="s">
        <v>19</v>
      </c>
      <c r="L343" s="60" t="s">
        <v>21</v>
      </c>
      <c r="M343" s="60" t="s">
        <v>38</v>
      </c>
      <c r="N343" s="60" t="s">
        <v>19</v>
      </c>
      <c r="O343" s="60" t="s">
        <v>25</v>
      </c>
      <c r="P343" s="60" t="s">
        <v>23</v>
      </c>
      <c r="Q343" s="60" t="s">
        <v>47</v>
      </c>
      <c r="R343" s="148"/>
      <c r="S343" s="70" t="s">
        <v>0</v>
      </c>
      <c r="T343" s="1">
        <v>205.6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66">
        <f t="shared" si="43"/>
        <v>205.6</v>
      </c>
      <c r="AA343" s="65">
        <v>2018</v>
      </c>
      <c r="AB343" s="9"/>
      <c r="AC343" s="111"/>
      <c r="AD343" s="111"/>
    </row>
    <row r="344" spans="1:30" ht="15.6" hidden="1" customHeight="1" x14ac:dyDescent="0.25">
      <c r="A344" s="60" t="s">
        <v>19</v>
      </c>
      <c r="B344" s="60" t="s">
        <v>19</v>
      </c>
      <c r="C344" s="60" t="s">
        <v>22</v>
      </c>
      <c r="D344" s="60" t="s">
        <v>19</v>
      </c>
      <c r="E344" s="60" t="s">
        <v>22</v>
      </c>
      <c r="F344" s="60" t="s">
        <v>19</v>
      </c>
      <c r="G344" s="60" t="s">
        <v>23</v>
      </c>
      <c r="H344" s="60" t="s">
        <v>20</v>
      </c>
      <c r="I344" s="60" t="s">
        <v>25</v>
      </c>
      <c r="J344" s="60" t="s">
        <v>19</v>
      </c>
      <c r="K344" s="60" t="s">
        <v>19</v>
      </c>
      <c r="L344" s="60" t="s">
        <v>21</v>
      </c>
      <c r="M344" s="60" t="s">
        <v>38</v>
      </c>
      <c r="N344" s="60" t="s">
        <v>19</v>
      </c>
      <c r="O344" s="60" t="s">
        <v>25</v>
      </c>
      <c r="P344" s="60" t="s">
        <v>23</v>
      </c>
      <c r="Q344" s="60" t="s">
        <v>40</v>
      </c>
      <c r="R344" s="149"/>
      <c r="S344" s="70" t="s">
        <v>0</v>
      </c>
      <c r="T344" s="1">
        <v>352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66">
        <f t="shared" si="43"/>
        <v>352</v>
      </c>
      <c r="AA344" s="65">
        <v>2018</v>
      </c>
      <c r="AB344" s="9"/>
      <c r="AC344" s="111"/>
      <c r="AD344" s="111"/>
    </row>
    <row r="345" spans="1:30" ht="31.15" hidden="1" customHeight="1" x14ac:dyDescent="0.25">
      <c r="A345" s="42"/>
      <c r="B345" s="42"/>
      <c r="C345" s="42"/>
      <c r="D345" s="42"/>
      <c r="E345" s="42"/>
      <c r="F345" s="42"/>
      <c r="G345" s="42"/>
      <c r="H345" s="42"/>
      <c r="I345" s="42"/>
      <c r="J345" s="42"/>
      <c r="K345" s="42"/>
      <c r="L345" s="42"/>
      <c r="M345" s="42"/>
      <c r="N345" s="42"/>
      <c r="O345" s="42"/>
      <c r="P345" s="42"/>
      <c r="Q345" s="42"/>
      <c r="R345" s="87" t="s">
        <v>271</v>
      </c>
      <c r="S345" s="93" t="s">
        <v>201</v>
      </c>
      <c r="T345" s="3">
        <v>356.5</v>
      </c>
      <c r="U345" s="3">
        <v>0</v>
      </c>
      <c r="V345" s="3">
        <v>0</v>
      </c>
      <c r="W345" s="3">
        <v>0</v>
      </c>
      <c r="X345" s="3">
        <v>0</v>
      </c>
      <c r="Y345" s="3">
        <v>0</v>
      </c>
      <c r="Z345" s="6">
        <f t="shared" si="43"/>
        <v>356.5</v>
      </c>
      <c r="AA345" s="44">
        <v>2018</v>
      </c>
      <c r="AB345" s="9"/>
      <c r="AC345" s="111"/>
      <c r="AD345" s="111"/>
    </row>
    <row r="346" spans="1:30" ht="15.6" hidden="1" customHeight="1" x14ac:dyDescent="0.2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147" t="s">
        <v>272</v>
      </c>
      <c r="S346" s="70" t="s">
        <v>0</v>
      </c>
      <c r="T346" s="1">
        <f>SUM(T347:T350)</f>
        <v>695.4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66">
        <f t="shared" si="43"/>
        <v>695.4</v>
      </c>
      <c r="AA346" s="65">
        <v>2018</v>
      </c>
      <c r="AB346" s="9"/>
      <c r="AC346" s="111"/>
      <c r="AD346" s="111"/>
    </row>
    <row r="347" spans="1:30" ht="15.6" hidden="1" customHeight="1" x14ac:dyDescent="0.25">
      <c r="A347" s="60" t="s">
        <v>19</v>
      </c>
      <c r="B347" s="60" t="s">
        <v>19</v>
      </c>
      <c r="C347" s="60" t="s">
        <v>22</v>
      </c>
      <c r="D347" s="60" t="s">
        <v>19</v>
      </c>
      <c r="E347" s="60" t="s">
        <v>22</v>
      </c>
      <c r="F347" s="60" t="s">
        <v>19</v>
      </c>
      <c r="G347" s="60" t="s">
        <v>23</v>
      </c>
      <c r="H347" s="60" t="s">
        <v>20</v>
      </c>
      <c r="I347" s="60" t="s">
        <v>25</v>
      </c>
      <c r="J347" s="60" t="s">
        <v>19</v>
      </c>
      <c r="K347" s="60" t="s">
        <v>19</v>
      </c>
      <c r="L347" s="60" t="s">
        <v>21</v>
      </c>
      <c r="M347" s="60" t="s">
        <v>20</v>
      </c>
      <c r="N347" s="60" t="s">
        <v>19</v>
      </c>
      <c r="O347" s="60" t="s">
        <v>25</v>
      </c>
      <c r="P347" s="60" t="s">
        <v>23</v>
      </c>
      <c r="Q347" s="60" t="s">
        <v>46</v>
      </c>
      <c r="R347" s="148"/>
      <c r="S347" s="70" t="s">
        <v>0</v>
      </c>
      <c r="T347" s="1">
        <v>278.2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66">
        <f t="shared" si="43"/>
        <v>278.2</v>
      </c>
      <c r="AA347" s="65">
        <v>2018</v>
      </c>
      <c r="AB347" s="9"/>
      <c r="AC347" s="111"/>
      <c r="AD347" s="111"/>
    </row>
    <row r="348" spans="1:30" ht="15.6" hidden="1" customHeight="1" x14ac:dyDescent="0.25">
      <c r="A348" s="60" t="s">
        <v>19</v>
      </c>
      <c r="B348" s="60" t="s">
        <v>19</v>
      </c>
      <c r="C348" s="60" t="s">
        <v>22</v>
      </c>
      <c r="D348" s="60" t="s">
        <v>19</v>
      </c>
      <c r="E348" s="60" t="s">
        <v>22</v>
      </c>
      <c r="F348" s="60" t="s">
        <v>19</v>
      </c>
      <c r="G348" s="60" t="s">
        <v>23</v>
      </c>
      <c r="H348" s="60" t="s">
        <v>20</v>
      </c>
      <c r="I348" s="60" t="s">
        <v>25</v>
      </c>
      <c r="J348" s="60" t="s">
        <v>19</v>
      </c>
      <c r="K348" s="60" t="s">
        <v>19</v>
      </c>
      <c r="L348" s="60" t="s">
        <v>21</v>
      </c>
      <c r="M348" s="60" t="s">
        <v>38</v>
      </c>
      <c r="N348" s="60" t="s">
        <v>19</v>
      </c>
      <c r="O348" s="60" t="s">
        <v>44</v>
      </c>
      <c r="P348" s="60" t="s">
        <v>23</v>
      </c>
      <c r="Q348" s="60" t="s">
        <v>204</v>
      </c>
      <c r="R348" s="148"/>
      <c r="S348" s="70" t="s">
        <v>0</v>
      </c>
      <c r="T348" s="1">
        <v>20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66">
        <f t="shared" si="43"/>
        <v>20</v>
      </c>
      <c r="AA348" s="65">
        <v>2018</v>
      </c>
      <c r="AB348" s="9"/>
      <c r="AC348" s="111"/>
      <c r="AD348" s="111"/>
    </row>
    <row r="349" spans="1:30" ht="15.6" hidden="1" customHeight="1" x14ac:dyDescent="0.25">
      <c r="A349" s="60" t="s">
        <v>19</v>
      </c>
      <c r="B349" s="60" t="s">
        <v>19</v>
      </c>
      <c r="C349" s="60" t="s">
        <v>22</v>
      </c>
      <c r="D349" s="60" t="s">
        <v>19</v>
      </c>
      <c r="E349" s="60" t="s">
        <v>22</v>
      </c>
      <c r="F349" s="60" t="s">
        <v>19</v>
      </c>
      <c r="G349" s="60" t="s">
        <v>23</v>
      </c>
      <c r="H349" s="60" t="s">
        <v>20</v>
      </c>
      <c r="I349" s="60" t="s">
        <v>25</v>
      </c>
      <c r="J349" s="60" t="s">
        <v>19</v>
      </c>
      <c r="K349" s="60" t="s">
        <v>19</v>
      </c>
      <c r="L349" s="60" t="s">
        <v>21</v>
      </c>
      <c r="M349" s="60" t="s">
        <v>38</v>
      </c>
      <c r="N349" s="60" t="s">
        <v>19</v>
      </c>
      <c r="O349" s="60" t="s">
        <v>25</v>
      </c>
      <c r="P349" s="60" t="s">
        <v>23</v>
      </c>
      <c r="Q349" s="60" t="s">
        <v>47</v>
      </c>
      <c r="R349" s="148"/>
      <c r="S349" s="70" t="s">
        <v>0</v>
      </c>
      <c r="T349" s="1">
        <v>104.3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66">
        <f t="shared" si="43"/>
        <v>104.3</v>
      </c>
      <c r="AA349" s="65">
        <v>2018</v>
      </c>
      <c r="AB349" s="9"/>
      <c r="AC349" s="111"/>
      <c r="AD349" s="111"/>
    </row>
    <row r="350" spans="1:30" ht="15.6" hidden="1" customHeight="1" x14ac:dyDescent="0.25">
      <c r="A350" s="60" t="s">
        <v>19</v>
      </c>
      <c r="B350" s="60" t="s">
        <v>19</v>
      </c>
      <c r="C350" s="60" t="s">
        <v>22</v>
      </c>
      <c r="D350" s="60" t="s">
        <v>19</v>
      </c>
      <c r="E350" s="60" t="s">
        <v>22</v>
      </c>
      <c r="F350" s="60" t="s">
        <v>19</v>
      </c>
      <c r="G350" s="60" t="s">
        <v>23</v>
      </c>
      <c r="H350" s="60" t="s">
        <v>20</v>
      </c>
      <c r="I350" s="60" t="s">
        <v>25</v>
      </c>
      <c r="J350" s="60" t="s">
        <v>19</v>
      </c>
      <c r="K350" s="60" t="s">
        <v>19</v>
      </c>
      <c r="L350" s="60" t="s">
        <v>21</v>
      </c>
      <c r="M350" s="60" t="s">
        <v>38</v>
      </c>
      <c r="N350" s="60" t="s">
        <v>19</v>
      </c>
      <c r="O350" s="60" t="s">
        <v>25</v>
      </c>
      <c r="P350" s="60" t="s">
        <v>23</v>
      </c>
      <c r="Q350" s="60" t="s">
        <v>40</v>
      </c>
      <c r="R350" s="149"/>
      <c r="S350" s="70" t="s">
        <v>0</v>
      </c>
      <c r="T350" s="1">
        <v>292.89999999999998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66">
        <f t="shared" si="43"/>
        <v>292.89999999999998</v>
      </c>
      <c r="AA350" s="65">
        <v>2018</v>
      </c>
      <c r="AB350" s="9"/>
      <c r="AC350" s="111"/>
      <c r="AD350" s="111"/>
    </row>
    <row r="351" spans="1:30" ht="31.15" hidden="1" customHeight="1" x14ac:dyDescent="0.25">
      <c r="A351" s="42"/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85" t="s">
        <v>273</v>
      </c>
      <c r="S351" s="98" t="s">
        <v>206</v>
      </c>
      <c r="T351" s="3">
        <v>190</v>
      </c>
      <c r="U351" s="3">
        <v>0</v>
      </c>
      <c r="V351" s="3">
        <v>0</v>
      </c>
      <c r="W351" s="3">
        <v>0</v>
      </c>
      <c r="X351" s="3">
        <v>0</v>
      </c>
      <c r="Y351" s="3">
        <v>0</v>
      </c>
      <c r="Z351" s="6">
        <f t="shared" si="43"/>
        <v>190</v>
      </c>
      <c r="AA351" s="44">
        <v>2018</v>
      </c>
      <c r="AB351" s="9"/>
      <c r="AC351" s="111"/>
      <c r="AD351" s="111"/>
    </row>
    <row r="352" spans="1:30" ht="15.6" hidden="1" customHeight="1" x14ac:dyDescent="0.2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147" t="s">
        <v>274</v>
      </c>
      <c r="S352" s="70" t="s">
        <v>0</v>
      </c>
      <c r="T352" s="1">
        <f>SUM(T353:T357)</f>
        <v>836.4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66">
        <f t="shared" si="43"/>
        <v>836.4</v>
      </c>
      <c r="AA352" s="65">
        <v>2018</v>
      </c>
      <c r="AB352" s="9"/>
      <c r="AC352" s="111"/>
      <c r="AD352" s="111"/>
    </row>
    <row r="353" spans="1:30" ht="15.6" hidden="1" customHeight="1" x14ac:dyDescent="0.25">
      <c r="A353" s="60" t="s">
        <v>19</v>
      </c>
      <c r="B353" s="60" t="s">
        <v>19</v>
      </c>
      <c r="C353" s="60" t="s">
        <v>22</v>
      </c>
      <c r="D353" s="60" t="s">
        <v>19</v>
      </c>
      <c r="E353" s="60" t="s">
        <v>22</v>
      </c>
      <c r="F353" s="60" t="s">
        <v>19</v>
      </c>
      <c r="G353" s="60" t="s">
        <v>23</v>
      </c>
      <c r="H353" s="60" t="s">
        <v>20</v>
      </c>
      <c r="I353" s="60" t="s">
        <v>25</v>
      </c>
      <c r="J353" s="60" t="s">
        <v>19</v>
      </c>
      <c r="K353" s="60" t="s">
        <v>19</v>
      </c>
      <c r="L353" s="60" t="s">
        <v>21</v>
      </c>
      <c r="M353" s="60" t="s">
        <v>20</v>
      </c>
      <c r="N353" s="60" t="s">
        <v>19</v>
      </c>
      <c r="O353" s="60" t="s">
        <v>25</v>
      </c>
      <c r="P353" s="60" t="s">
        <v>23</v>
      </c>
      <c r="Q353" s="60" t="s">
        <v>46</v>
      </c>
      <c r="R353" s="148"/>
      <c r="S353" s="70" t="s">
        <v>0</v>
      </c>
      <c r="T353" s="1">
        <v>334.5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66">
        <f t="shared" si="43"/>
        <v>334.5</v>
      </c>
      <c r="AA353" s="65">
        <v>2018</v>
      </c>
      <c r="AB353" s="9"/>
      <c r="AC353" s="111"/>
      <c r="AD353" s="111"/>
    </row>
    <row r="354" spans="1:30" ht="15.6" hidden="1" customHeight="1" x14ac:dyDescent="0.25">
      <c r="A354" s="60" t="s">
        <v>19</v>
      </c>
      <c r="B354" s="60" t="s">
        <v>19</v>
      </c>
      <c r="C354" s="60" t="s">
        <v>22</v>
      </c>
      <c r="D354" s="60" t="s">
        <v>19</v>
      </c>
      <c r="E354" s="60" t="s">
        <v>22</v>
      </c>
      <c r="F354" s="60" t="s">
        <v>19</v>
      </c>
      <c r="G354" s="60" t="s">
        <v>23</v>
      </c>
      <c r="H354" s="60" t="s">
        <v>20</v>
      </c>
      <c r="I354" s="60" t="s">
        <v>25</v>
      </c>
      <c r="J354" s="60" t="s">
        <v>19</v>
      </c>
      <c r="K354" s="60" t="s">
        <v>19</v>
      </c>
      <c r="L354" s="60" t="s">
        <v>21</v>
      </c>
      <c r="M354" s="60" t="s">
        <v>20</v>
      </c>
      <c r="N354" s="60" t="s">
        <v>19</v>
      </c>
      <c r="O354" s="60" t="s">
        <v>44</v>
      </c>
      <c r="P354" s="60" t="s">
        <v>23</v>
      </c>
      <c r="Q354" s="60" t="s">
        <v>204</v>
      </c>
      <c r="R354" s="148"/>
      <c r="S354" s="70" t="s">
        <v>0</v>
      </c>
      <c r="T354" s="1">
        <v>30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66">
        <f>SUM(T354:Y354)</f>
        <v>30</v>
      </c>
      <c r="AA354" s="65">
        <v>2018</v>
      </c>
      <c r="AB354" s="9"/>
      <c r="AC354" s="111"/>
      <c r="AD354" s="111"/>
    </row>
    <row r="355" spans="1:30" ht="15.6" hidden="1" customHeight="1" x14ac:dyDescent="0.25">
      <c r="A355" s="60" t="s">
        <v>19</v>
      </c>
      <c r="B355" s="60" t="s">
        <v>19</v>
      </c>
      <c r="C355" s="60" t="s">
        <v>22</v>
      </c>
      <c r="D355" s="60" t="s">
        <v>19</v>
      </c>
      <c r="E355" s="60" t="s">
        <v>22</v>
      </c>
      <c r="F355" s="60" t="s">
        <v>19</v>
      </c>
      <c r="G355" s="60" t="s">
        <v>23</v>
      </c>
      <c r="H355" s="60" t="s">
        <v>20</v>
      </c>
      <c r="I355" s="60" t="s">
        <v>25</v>
      </c>
      <c r="J355" s="60" t="s">
        <v>19</v>
      </c>
      <c r="K355" s="60" t="s">
        <v>19</v>
      </c>
      <c r="L355" s="60" t="s">
        <v>21</v>
      </c>
      <c r="M355" s="60" t="s">
        <v>38</v>
      </c>
      <c r="N355" s="60" t="s">
        <v>19</v>
      </c>
      <c r="O355" s="60" t="s">
        <v>25</v>
      </c>
      <c r="P355" s="60" t="s">
        <v>23</v>
      </c>
      <c r="Q355" s="60" t="s">
        <v>47</v>
      </c>
      <c r="R355" s="148"/>
      <c r="S355" s="70" t="s">
        <v>0</v>
      </c>
      <c r="T355" s="1">
        <v>16.399999999999999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66">
        <f t="shared" si="43"/>
        <v>16.399999999999999</v>
      </c>
      <c r="AA355" s="65">
        <v>2018</v>
      </c>
      <c r="AB355" s="9"/>
      <c r="AC355" s="111"/>
      <c r="AD355" s="111"/>
    </row>
    <row r="356" spans="1:30" ht="15.6" hidden="1" customHeight="1" x14ac:dyDescent="0.25">
      <c r="A356" s="60" t="s">
        <v>19</v>
      </c>
      <c r="B356" s="60" t="s">
        <v>19</v>
      </c>
      <c r="C356" s="60" t="s">
        <v>22</v>
      </c>
      <c r="D356" s="60" t="s">
        <v>19</v>
      </c>
      <c r="E356" s="60" t="s">
        <v>22</v>
      </c>
      <c r="F356" s="60" t="s">
        <v>19</v>
      </c>
      <c r="G356" s="60" t="s">
        <v>23</v>
      </c>
      <c r="H356" s="60" t="s">
        <v>20</v>
      </c>
      <c r="I356" s="60" t="s">
        <v>25</v>
      </c>
      <c r="J356" s="60" t="s">
        <v>19</v>
      </c>
      <c r="K356" s="60" t="s">
        <v>19</v>
      </c>
      <c r="L356" s="60" t="s">
        <v>21</v>
      </c>
      <c r="M356" s="60" t="s">
        <v>38</v>
      </c>
      <c r="N356" s="60" t="s">
        <v>19</v>
      </c>
      <c r="O356" s="60" t="s">
        <v>25</v>
      </c>
      <c r="P356" s="60" t="s">
        <v>23</v>
      </c>
      <c r="Q356" s="60" t="s">
        <v>47</v>
      </c>
      <c r="R356" s="148"/>
      <c r="S356" s="70" t="s">
        <v>0</v>
      </c>
      <c r="T356" s="1">
        <v>125.5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66">
        <f t="shared" si="43"/>
        <v>125.5</v>
      </c>
      <c r="AA356" s="65">
        <v>2018</v>
      </c>
      <c r="AB356" s="9"/>
      <c r="AC356" s="111"/>
      <c r="AD356" s="111"/>
    </row>
    <row r="357" spans="1:30" ht="15.6" hidden="1" customHeight="1" x14ac:dyDescent="0.25">
      <c r="A357" s="60" t="s">
        <v>19</v>
      </c>
      <c r="B357" s="60" t="s">
        <v>19</v>
      </c>
      <c r="C357" s="60" t="s">
        <v>22</v>
      </c>
      <c r="D357" s="60" t="s">
        <v>19</v>
      </c>
      <c r="E357" s="60" t="s">
        <v>22</v>
      </c>
      <c r="F357" s="60" t="s">
        <v>19</v>
      </c>
      <c r="G357" s="60" t="s">
        <v>23</v>
      </c>
      <c r="H357" s="60" t="s">
        <v>20</v>
      </c>
      <c r="I357" s="60" t="s">
        <v>25</v>
      </c>
      <c r="J357" s="60" t="s">
        <v>19</v>
      </c>
      <c r="K357" s="60" t="s">
        <v>19</v>
      </c>
      <c r="L357" s="60" t="s">
        <v>21</v>
      </c>
      <c r="M357" s="60" t="s">
        <v>38</v>
      </c>
      <c r="N357" s="60" t="s">
        <v>19</v>
      </c>
      <c r="O357" s="60" t="s">
        <v>25</v>
      </c>
      <c r="P357" s="60" t="s">
        <v>23</v>
      </c>
      <c r="Q357" s="60" t="s">
        <v>40</v>
      </c>
      <c r="R357" s="149"/>
      <c r="S357" s="70" t="s">
        <v>0</v>
      </c>
      <c r="T357" s="1">
        <v>330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66">
        <f t="shared" si="43"/>
        <v>330</v>
      </c>
      <c r="AA357" s="65">
        <v>2018</v>
      </c>
      <c r="AB357" s="9"/>
      <c r="AC357" s="111"/>
      <c r="AD357" s="111"/>
    </row>
    <row r="358" spans="1:30" ht="27.6" hidden="1" customHeight="1" x14ac:dyDescent="0.25">
      <c r="A358" s="42"/>
      <c r="B358" s="42"/>
      <c r="C358" s="42"/>
      <c r="D358" s="42"/>
      <c r="E358" s="42"/>
      <c r="F358" s="42"/>
      <c r="G358" s="42"/>
      <c r="H358" s="42"/>
      <c r="I358" s="42"/>
      <c r="J358" s="42"/>
      <c r="K358" s="42"/>
      <c r="L358" s="42"/>
      <c r="M358" s="42"/>
      <c r="N358" s="42"/>
      <c r="O358" s="42"/>
      <c r="P358" s="42"/>
      <c r="Q358" s="42"/>
      <c r="R358" s="97" t="s">
        <v>275</v>
      </c>
      <c r="S358" s="93" t="s">
        <v>8</v>
      </c>
      <c r="T358" s="47">
        <v>1</v>
      </c>
      <c r="U358" s="47">
        <v>0</v>
      </c>
      <c r="V358" s="47">
        <v>0</v>
      </c>
      <c r="W358" s="47">
        <v>0</v>
      </c>
      <c r="X358" s="47">
        <v>0</v>
      </c>
      <c r="Y358" s="47">
        <v>0</v>
      </c>
      <c r="Z358" s="6">
        <f t="shared" si="43"/>
        <v>1</v>
      </c>
      <c r="AA358" s="44">
        <v>2018</v>
      </c>
      <c r="AB358" s="9"/>
      <c r="AC358" s="111"/>
      <c r="AD358" s="111"/>
    </row>
    <row r="359" spans="1:30" x14ac:dyDescent="0.2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147" t="s">
        <v>157</v>
      </c>
      <c r="S359" s="70" t="s">
        <v>0</v>
      </c>
      <c r="T359" s="1">
        <f>SUM(T360:T362)</f>
        <v>6913.9150000000009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66">
        <f t="shared" ref="Z359:Z365" si="44">SUM(T359:Y359)</f>
        <v>6913.9150000000009</v>
      </c>
      <c r="AA359" s="65">
        <v>2018</v>
      </c>
      <c r="AB359" s="135"/>
      <c r="AC359" s="111"/>
      <c r="AD359" s="111"/>
    </row>
    <row r="360" spans="1:30" x14ac:dyDescent="0.25">
      <c r="A360" s="60" t="s">
        <v>19</v>
      </c>
      <c r="B360" s="60" t="s">
        <v>19</v>
      </c>
      <c r="C360" s="60" t="s">
        <v>26</v>
      </c>
      <c r="D360" s="60" t="s">
        <v>19</v>
      </c>
      <c r="E360" s="60" t="s">
        <v>22</v>
      </c>
      <c r="F360" s="60" t="s">
        <v>19</v>
      </c>
      <c r="G360" s="60" t="s">
        <v>23</v>
      </c>
      <c r="H360" s="60" t="s">
        <v>20</v>
      </c>
      <c r="I360" s="60" t="s">
        <v>25</v>
      </c>
      <c r="J360" s="60" t="s">
        <v>19</v>
      </c>
      <c r="K360" s="60" t="s">
        <v>19</v>
      </c>
      <c r="L360" s="60" t="s">
        <v>21</v>
      </c>
      <c r="M360" s="60" t="s">
        <v>20</v>
      </c>
      <c r="N360" s="60" t="s">
        <v>19</v>
      </c>
      <c r="O360" s="60" t="s">
        <v>25</v>
      </c>
      <c r="P360" s="60" t="s">
        <v>23</v>
      </c>
      <c r="Q360" s="60" t="s">
        <v>46</v>
      </c>
      <c r="R360" s="148"/>
      <c r="S360" s="70" t="s">
        <v>0</v>
      </c>
      <c r="T360" s="1">
        <f>T367+T373+T379+T385+T391+T397+T402+T408+T414+T420+T426</f>
        <v>2886.915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66">
        <f t="shared" si="44"/>
        <v>2886.915</v>
      </c>
      <c r="AA360" s="65">
        <v>2018</v>
      </c>
      <c r="AB360" s="135"/>
      <c r="AC360" s="111"/>
      <c r="AD360" s="111"/>
    </row>
    <row r="361" spans="1:30" x14ac:dyDescent="0.25">
      <c r="A361" s="60" t="s">
        <v>19</v>
      </c>
      <c r="B361" s="60" t="s">
        <v>19</v>
      </c>
      <c r="C361" s="60" t="s">
        <v>26</v>
      </c>
      <c r="D361" s="60" t="s">
        <v>19</v>
      </c>
      <c r="E361" s="60" t="s">
        <v>22</v>
      </c>
      <c r="F361" s="60" t="s">
        <v>19</v>
      </c>
      <c r="G361" s="60" t="s">
        <v>23</v>
      </c>
      <c r="H361" s="60" t="s">
        <v>20</v>
      </c>
      <c r="I361" s="60" t="s">
        <v>25</v>
      </c>
      <c r="J361" s="60" t="s">
        <v>19</v>
      </c>
      <c r="K361" s="60" t="s">
        <v>19</v>
      </c>
      <c r="L361" s="60" t="s">
        <v>21</v>
      </c>
      <c r="M361" s="60" t="s">
        <v>38</v>
      </c>
      <c r="N361" s="60" t="s">
        <v>19</v>
      </c>
      <c r="O361" s="60" t="s">
        <v>25</v>
      </c>
      <c r="P361" s="60" t="s">
        <v>23</v>
      </c>
      <c r="Q361" s="60" t="s">
        <v>47</v>
      </c>
      <c r="R361" s="148"/>
      <c r="S361" s="70" t="s">
        <v>0</v>
      </c>
      <c r="T361" s="1">
        <f>T368+T369+T374+T375+T380+T381+T386+T387+T392+T393+T398+T403+T404+T409+T410+T415+T416+T421+T422+T427+T428</f>
        <v>1641.4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66">
        <f t="shared" si="44"/>
        <v>1641.4</v>
      </c>
      <c r="AA361" s="65">
        <v>2018</v>
      </c>
      <c r="AB361" s="135"/>
      <c r="AC361" s="111"/>
      <c r="AD361" s="111"/>
    </row>
    <row r="362" spans="1:30" x14ac:dyDescent="0.25">
      <c r="A362" s="60" t="s">
        <v>19</v>
      </c>
      <c r="B362" s="60" t="s">
        <v>19</v>
      </c>
      <c r="C362" s="60" t="s">
        <v>26</v>
      </c>
      <c r="D362" s="60" t="s">
        <v>19</v>
      </c>
      <c r="E362" s="60" t="s">
        <v>22</v>
      </c>
      <c r="F362" s="60" t="s">
        <v>19</v>
      </c>
      <c r="G362" s="60" t="s">
        <v>23</v>
      </c>
      <c r="H362" s="60" t="s">
        <v>20</v>
      </c>
      <c r="I362" s="60" t="s">
        <v>25</v>
      </c>
      <c r="J362" s="60" t="s">
        <v>19</v>
      </c>
      <c r="K362" s="60" t="s">
        <v>19</v>
      </c>
      <c r="L362" s="60" t="s">
        <v>21</v>
      </c>
      <c r="M362" s="60" t="s">
        <v>38</v>
      </c>
      <c r="N362" s="60" t="s">
        <v>19</v>
      </c>
      <c r="O362" s="60" t="s">
        <v>25</v>
      </c>
      <c r="P362" s="60" t="s">
        <v>23</v>
      </c>
      <c r="Q362" s="60" t="s">
        <v>40</v>
      </c>
      <c r="R362" s="149"/>
      <c r="S362" s="70" t="s">
        <v>0</v>
      </c>
      <c r="T362" s="1">
        <v>2385.6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66">
        <f t="shared" si="44"/>
        <v>2385.6</v>
      </c>
      <c r="AA362" s="65">
        <v>2018</v>
      </c>
      <c r="AB362" s="135"/>
      <c r="AC362" s="111"/>
      <c r="AD362" s="111"/>
    </row>
    <row r="363" spans="1:30" ht="47.25" x14ac:dyDescent="0.25">
      <c r="A363" s="42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  <c r="P363" s="42"/>
      <c r="Q363" s="42"/>
      <c r="R363" s="87" t="s">
        <v>221</v>
      </c>
      <c r="S363" s="69" t="s">
        <v>56</v>
      </c>
      <c r="T363" s="3">
        <v>1.5</v>
      </c>
      <c r="U363" s="3">
        <v>0</v>
      </c>
      <c r="V363" s="3">
        <v>0</v>
      </c>
      <c r="W363" s="3">
        <v>0</v>
      </c>
      <c r="X363" s="3">
        <v>0</v>
      </c>
      <c r="Y363" s="3">
        <v>0</v>
      </c>
      <c r="Z363" s="6">
        <f t="shared" si="44"/>
        <v>1.5</v>
      </c>
      <c r="AA363" s="44">
        <v>2018</v>
      </c>
      <c r="AB363" s="139"/>
      <c r="AC363" s="111"/>
      <c r="AD363" s="111"/>
    </row>
    <row r="364" spans="1:30" ht="46.9" hidden="1" customHeight="1" x14ac:dyDescent="0.25">
      <c r="A364" s="42"/>
      <c r="B364" s="42"/>
      <c r="C364" s="42"/>
      <c r="D364" s="42"/>
      <c r="E364" s="42"/>
      <c r="F364" s="42"/>
      <c r="G364" s="42"/>
      <c r="H364" s="42"/>
      <c r="I364" s="42"/>
      <c r="J364" s="42"/>
      <c r="K364" s="42"/>
      <c r="L364" s="42"/>
      <c r="M364" s="42"/>
      <c r="N364" s="42"/>
      <c r="O364" s="42"/>
      <c r="P364" s="42"/>
      <c r="Q364" s="42"/>
      <c r="R364" s="87" t="s">
        <v>210</v>
      </c>
      <c r="S364" s="93" t="s">
        <v>208</v>
      </c>
      <c r="T364" s="3"/>
      <c r="U364" s="3">
        <v>0</v>
      </c>
      <c r="V364" s="3">
        <v>0</v>
      </c>
      <c r="W364" s="3">
        <v>0</v>
      </c>
      <c r="X364" s="3">
        <v>0</v>
      </c>
      <c r="Y364" s="3">
        <v>0</v>
      </c>
      <c r="Z364" s="6">
        <f t="shared" si="44"/>
        <v>0</v>
      </c>
      <c r="AA364" s="44">
        <v>2018</v>
      </c>
      <c r="AB364" s="139"/>
      <c r="AC364" s="111"/>
      <c r="AD364" s="111"/>
    </row>
    <row r="365" spans="1:30" ht="47.25" x14ac:dyDescent="0.25">
      <c r="A365" s="42"/>
      <c r="B365" s="42"/>
      <c r="C365" s="42"/>
      <c r="D365" s="42"/>
      <c r="E365" s="42"/>
      <c r="F365" s="42"/>
      <c r="G365" s="42"/>
      <c r="H365" s="42"/>
      <c r="I365" s="42"/>
      <c r="J365" s="42"/>
      <c r="K365" s="42"/>
      <c r="L365" s="42"/>
      <c r="M365" s="42"/>
      <c r="N365" s="42"/>
      <c r="O365" s="42"/>
      <c r="P365" s="42"/>
      <c r="Q365" s="42"/>
      <c r="R365" s="87" t="s">
        <v>222</v>
      </c>
      <c r="S365" s="93" t="s">
        <v>52</v>
      </c>
      <c r="T365" s="47">
        <v>10</v>
      </c>
      <c r="U365" s="47">
        <v>0</v>
      </c>
      <c r="V365" s="47">
        <v>0</v>
      </c>
      <c r="W365" s="47">
        <v>0</v>
      </c>
      <c r="X365" s="47">
        <v>0</v>
      </c>
      <c r="Y365" s="47">
        <v>0</v>
      </c>
      <c r="Z365" s="55">
        <f t="shared" si="44"/>
        <v>10</v>
      </c>
      <c r="AA365" s="44">
        <v>2018</v>
      </c>
      <c r="AB365" s="139"/>
      <c r="AC365" s="111"/>
      <c r="AD365" s="111"/>
    </row>
    <row r="366" spans="1:30" ht="15.6" hidden="1" customHeight="1" x14ac:dyDescent="0.2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147" t="s">
        <v>278</v>
      </c>
      <c r="S366" s="70" t="s">
        <v>0</v>
      </c>
      <c r="T366" s="1">
        <f>SUM(T367:T370)</f>
        <v>721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66">
        <f t="shared" ref="Z366:Z429" si="45">SUM(T366:Y366)</f>
        <v>721</v>
      </c>
      <c r="AA366" s="65">
        <v>2018</v>
      </c>
      <c r="AB366" s="9"/>
      <c r="AC366" s="111"/>
      <c r="AD366" s="111"/>
    </row>
    <row r="367" spans="1:30" ht="15.6" hidden="1" customHeight="1" x14ac:dyDescent="0.25">
      <c r="A367" s="60" t="s">
        <v>19</v>
      </c>
      <c r="B367" s="60" t="s">
        <v>19</v>
      </c>
      <c r="C367" s="60" t="s">
        <v>26</v>
      </c>
      <c r="D367" s="60" t="s">
        <v>19</v>
      </c>
      <c r="E367" s="60" t="s">
        <v>22</v>
      </c>
      <c r="F367" s="60" t="s">
        <v>19</v>
      </c>
      <c r="G367" s="60" t="s">
        <v>23</v>
      </c>
      <c r="H367" s="60" t="s">
        <v>20</v>
      </c>
      <c r="I367" s="60" t="s">
        <v>25</v>
      </c>
      <c r="J367" s="60" t="s">
        <v>19</v>
      </c>
      <c r="K367" s="60" t="s">
        <v>19</v>
      </c>
      <c r="L367" s="60" t="s">
        <v>21</v>
      </c>
      <c r="M367" s="60" t="s">
        <v>20</v>
      </c>
      <c r="N367" s="60" t="s">
        <v>19</v>
      </c>
      <c r="O367" s="60" t="s">
        <v>25</v>
      </c>
      <c r="P367" s="60" t="s">
        <v>23</v>
      </c>
      <c r="Q367" s="60" t="s">
        <v>46</v>
      </c>
      <c r="R367" s="148"/>
      <c r="S367" s="70" t="s">
        <v>0</v>
      </c>
      <c r="T367" s="1">
        <v>288.39999999999998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66">
        <f t="shared" si="45"/>
        <v>288.39999999999998</v>
      </c>
      <c r="AA367" s="65">
        <v>2018</v>
      </c>
      <c r="AB367" s="9"/>
      <c r="AC367" s="111"/>
      <c r="AD367" s="111"/>
    </row>
    <row r="368" spans="1:30" ht="15.6" hidden="1" customHeight="1" x14ac:dyDescent="0.25">
      <c r="A368" s="60" t="s">
        <v>19</v>
      </c>
      <c r="B368" s="60" t="s">
        <v>19</v>
      </c>
      <c r="C368" s="60" t="s">
        <v>26</v>
      </c>
      <c r="D368" s="60" t="s">
        <v>19</v>
      </c>
      <c r="E368" s="60" t="s">
        <v>22</v>
      </c>
      <c r="F368" s="60" t="s">
        <v>19</v>
      </c>
      <c r="G368" s="60" t="s">
        <v>23</v>
      </c>
      <c r="H368" s="60" t="s">
        <v>20</v>
      </c>
      <c r="I368" s="60" t="s">
        <v>25</v>
      </c>
      <c r="J368" s="60" t="s">
        <v>19</v>
      </c>
      <c r="K368" s="60" t="s">
        <v>19</v>
      </c>
      <c r="L368" s="60" t="s">
        <v>21</v>
      </c>
      <c r="M368" s="60" t="s">
        <v>38</v>
      </c>
      <c r="N368" s="60" t="s">
        <v>19</v>
      </c>
      <c r="O368" s="60" t="s">
        <v>25</v>
      </c>
      <c r="P368" s="60" t="s">
        <v>23</v>
      </c>
      <c r="Q368" s="60" t="s">
        <v>47</v>
      </c>
      <c r="R368" s="148"/>
      <c r="S368" s="70" t="s">
        <v>0</v>
      </c>
      <c r="T368" s="1">
        <v>6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66">
        <f t="shared" si="45"/>
        <v>6</v>
      </c>
      <c r="AA368" s="65">
        <v>2018</v>
      </c>
      <c r="AB368" s="9"/>
      <c r="AC368" s="111"/>
      <c r="AD368" s="111"/>
    </row>
    <row r="369" spans="1:30" ht="15.6" hidden="1" customHeight="1" x14ac:dyDescent="0.25">
      <c r="A369" s="60" t="s">
        <v>19</v>
      </c>
      <c r="B369" s="60" t="s">
        <v>19</v>
      </c>
      <c r="C369" s="60" t="s">
        <v>26</v>
      </c>
      <c r="D369" s="60" t="s">
        <v>19</v>
      </c>
      <c r="E369" s="60" t="s">
        <v>22</v>
      </c>
      <c r="F369" s="60" t="s">
        <v>19</v>
      </c>
      <c r="G369" s="60" t="s">
        <v>23</v>
      </c>
      <c r="H369" s="60" t="s">
        <v>20</v>
      </c>
      <c r="I369" s="60" t="s">
        <v>25</v>
      </c>
      <c r="J369" s="60" t="s">
        <v>19</v>
      </c>
      <c r="K369" s="60" t="s">
        <v>19</v>
      </c>
      <c r="L369" s="60" t="s">
        <v>21</v>
      </c>
      <c r="M369" s="60" t="s">
        <v>38</v>
      </c>
      <c r="N369" s="60" t="s">
        <v>19</v>
      </c>
      <c r="O369" s="60" t="s">
        <v>25</v>
      </c>
      <c r="P369" s="60" t="s">
        <v>23</v>
      </c>
      <c r="Q369" s="60" t="s">
        <v>47</v>
      </c>
      <c r="R369" s="148"/>
      <c r="S369" s="70" t="s">
        <v>0</v>
      </c>
      <c r="T369" s="1">
        <v>151.4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66">
        <f t="shared" si="45"/>
        <v>151.4</v>
      </c>
      <c r="AA369" s="65">
        <v>2018</v>
      </c>
      <c r="AB369" s="9"/>
      <c r="AC369" s="111"/>
      <c r="AD369" s="111"/>
    </row>
    <row r="370" spans="1:30" ht="15.6" hidden="1" customHeight="1" x14ac:dyDescent="0.25">
      <c r="A370" s="60" t="s">
        <v>19</v>
      </c>
      <c r="B370" s="60" t="s">
        <v>19</v>
      </c>
      <c r="C370" s="60" t="s">
        <v>26</v>
      </c>
      <c r="D370" s="60" t="s">
        <v>19</v>
      </c>
      <c r="E370" s="60" t="s">
        <v>22</v>
      </c>
      <c r="F370" s="60" t="s">
        <v>19</v>
      </c>
      <c r="G370" s="60" t="s">
        <v>23</v>
      </c>
      <c r="H370" s="60" t="s">
        <v>20</v>
      </c>
      <c r="I370" s="60" t="s">
        <v>25</v>
      </c>
      <c r="J370" s="60" t="s">
        <v>19</v>
      </c>
      <c r="K370" s="60" t="s">
        <v>19</v>
      </c>
      <c r="L370" s="60" t="s">
        <v>21</v>
      </c>
      <c r="M370" s="60" t="s">
        <v>38</v>
      </c>
      <c r="N370" s="60" t="s">
        <v>19</v>
      </c>
      <c r="O370" s="60" t="s">
        <v>25</v>
      </c>
      <c r="P370" s="60" t="s">
        <v>23</v>
      </c>
      <c r="Q370" s="60" t="s">
        <v>40</v>
      </c>
      <c r="R370" s="149"/>
      <c r="S370" s="70" t="s">
        <v>0</v>
      </c>
      <c r="T370" s="1">
        <v>275.2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66">
        <f t="shared" si="45"/>
        <v>275.2</v>
      </c>
      <c r="AA370" s="65">
        <v>2018</v>
      </c>
      <c r="AB370" s="9"/>
      <c r="AC370" s="111"/>
      <c r="AD370" s="111"/>
    </row>
    <row r="371" spans="1:30" ht="31.15" hidden="1" customHeight="1" x14ac:dyDescent="0.25">
      <c r="A371" s="42"/>
      <c r="B371" s="42"/>
      <c r="C371" s="42"/>
      <c r="D371" s="42"/>
      <c r="E371" s="42"/>
      <c r="F371" s="42"/>
      <c r="G371" s="42"/>
      <c r="H371" s="42"/>
      <c r="I371" s="42"/>
      <c r="J371" s="42"/>
      <c r="K371" s="42"/>
      <c r="L371" s="42"/>
      <c r="M371" s="42"/>
      <c r="N371" s="42"/>
      <c r="O371" s="42"/>
      <c r="P371" s="42"/>
      <c r="Q371" s="42"/>
      <c r="R371" s="87" t="s">
        <v>279</v>
      </c>
      <c r="S371" s="93" t="s">
        <v>8</v>
      </c>
      <c r="T371" s="47">
        <v>1</v>
      </c>
      <c r="U371" s="47">
        <v>0</v>
      </c>
      <c r="V371" s="47">
        <v>0</v>
      </c>
      <c r="W371" s="47">
        <v>0</v>
      </c>
      <c r="X371" s="47">
        <v>0</v>
      </c>
      <c r="Y371" s="47">
        <v>0</v>
      </c>
      <c r="Z371" s="55">
        <f t="shared" si="45"/>
        <v>1</v>
      </c>
      <c r="AA371" s="44">
        <v>2018</v>
      </c>
      <c r="AB371" s="9"/>
      <c r="AC371" s="111"/>
      <c r="AD371" s="111"/>
    </row>
    <row r="372" spans="1:30" ht="15.6" hidden="1" customHeight="1" x14ac:dyDescent="0.2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147" t="s">
        <v>280</v>
      </c>
      <c r="S372" s="70" t="s">
        <v>0</v>
      </c>
      <c r="T372" s="1">
        <f>SUM(T373:T376)</f>
        <v>960.80000000000007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66">
        <f t="shared" si="45"/>
        <v>960.80000000000007</v>
      </c>
      <c r="AA372" s="65">
        <v>2018</v>
      </c>
      <c r="AB372" s="9"/>
      <c r="AC372" s="111"/>
      <c r="AD372" s="111"/>
    </row>
    <row r="373" spans="1:30" ht="15.6" hidden="1" customHeight="1" x14ac:dyDescent="0.25">
      <c r="A373" s="60" t="s">
        <v>19</v>
      </c>
      <c r="B373" s="60" t="s">
        <v>19</v>
      </c>
      <c r="C373" s="60" t="s">
        <v>26</v>
      </c>
      <c r="D373" s="60" t="s">
        <v>19</v>
      </c>
      <c r="E373" s="60" t="s">
        <v>22</v>
      </c>
      <c r="F373" s="60" t="s">
        <v>19</v>
      </c>
      <c r="G373" s="60" t="s">
        <v>23</v>
      </c>
      <c r="H373" s="60" t="s">
        <v>20</v>
      </c>
      <c r="I373" s="60" t="s">
        <v>25</v>
      </c>
      <c r="J373" s="60" t="s">
        <v>19</v>
      </c>
      <c r="K373" s="60" t="s">
        <v>19</v>
      </c>
      <c r="L373" s="60" t="s">
        <v>21</v>
      </c>
      <c r="M373" s="60" t="s">
        <v>20</v>
      </c>
      <c r="N373" s="60" t="s">
        <v>19</v>
      </c>
      <c r="O373" s="60" t="s">
        <v>25</v>
      </c>
      <c r="P373" s="60" t="s">
        <v>23</v>
      </c>
      <c r="Q373" s="60" t="s">
        <v>46</v>
      </c>
      <c r="R373" s="148"/>
      <c r="S373" s="70" t="s">
        <v>0</v>
      </c>
      <c r="T373" s="1">
        <v>384.3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66">
        <f t="shared" si="45"/>
        <v>384.3</v>
      </c>
      <c r="AA373" s="65">
        <v>2018</v>
      </c>
      <c r="AB373" s="9"/>
      <c r="AC373" s="111"/>
      <c r="AD373" s="111"/>
    </row>
    <row r="374" spans="1:30" ht="15.6" hidden="1" customHeight="1" x14ac:dyDescent="0.25">
      <c r="A374" s="60" t="s">
        <v>19</v>
      </c>
      <c r="B374" s="60" t="s">
        <v>19</v>
      </c>
      <c r="C374" s="60" t="s">
        <v>26</v>
      </c>
      <c r="D374" s="60" t="s">
        <v>19</v>
      </c>
      <c r="E374" s="60" t="s">
        <v>22</v>
      </c>
      <c r="F374" s="60" t="s">
        <v>19</v>
      </c>
      <c r="G374" s="60" t="s">
        <v>23</v>
      </c>
      <c r="H374" s="60" t="s">
        <v>20</v>
      </c>
      <c r="I374" s="60" t="s">
        <v>25</v>
      </c>
      <c r="J374" s="60" t="s">
        <v>19</v>
      </c>
      <c r="K374" s="60" t="s">
        <v>19</v>
      </c>
      <c r="L374" s="60" t="s">
        <v>21</v>
      </c>
      <c r="M374" s="60" t="s">
        <v>38</v>
      </c>
      <c r="N374" s="60" t="s">
        <v>19</v>
      </c>
      <c r="O374" s="60" t="s">
        <v>25</v>
      </c>
      <c r="P374" s="60" t="s">
        <v>23</v>
      </c>
      <c r="Q374" s="60" t="s">
        <v>47</v>
      </c>
      <c r="R374" s="148"/>
      <c r="S374" s="70" t="s">
        <v>0</v>
      </c>
      <c r="T374" s="1">
        <v>25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66">
        <f t="shared" si="45"/>
        <v>25</v>
      </c>
      <c r="AA374" s="65">
        <v>2018</v>
      </c>
      <c r="AB374" s="9"/>
      <c r="AC374" s="111"/>
      <c r="AD374" s="111"/>
    </row>
    <row r="375" spans="1:30" ht="15.6" hidden="1" customHeight="1" x14ac:dyDescent="0.25">
      <c r="A375" s="60" t="s">
        <v>19</v>
      </c>
      <c r="B375" s="60" t="s">
        <v>19</v>
      </c>
      <c r="C375" s="60" t="s">
        <v>26</v>
      </c>
      <c r="D375" s="60" t="s">
        <v>19</v>
      </c>
      <c r="E375" s="60" t="s">
        <v>22</v>
      </c>
      <c r="F375" s="60" t="s">
        <v>19</v>
      </c>
      <c r="G375" s="60" t="s">
        <v>23</v>
      </c>
      <c r="H375" s="60" t="s">
        <v>20</v>
      </c>
      <c r="I375" s="60" t="s">
        <v>25</v>
      </c>
      <c r="J375" s="60" t="s">
        <v>19</v>
      </c>
      <c r="K375" s="60" t="s">
        <v>19</v>
      </c>
      <c r="L375" s="60" t="s">
        <v>21</v>
      </c>
      <c r="M375" s="60" t="s">
        <v>38</v>
      </c>
      <c r="N375" s="60" t="s">
        <v>19</v>
      </c>
      <c r="O375" s="60" t="s">
        <v>25</v>
      </c>
      <c r="P375" s="60" t="s">
        <v>23</v>
      </c>
      <c r="Q375" s="60" t="s">
        <v>47</v>
      </c>
      <c r="R375" s="148"/>
      <c r="S375" s="70" t="s">
        <v>0</v>
      </c>
      <c r="T375" s="1">
        <v>212.4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66">
        <f t="shared" si="45"/>
        <v>212.4</v>
      </c>
      <c r="AA375" s="65">
        <v>2018</v>
      </c>
      <c r="AB375" s="9"/>
      <c r="AC375" s="111"/>
      <c r="AD375" s="111"/>
    </row>
    <row r="376" spans="1:30" ht="15.6" hidden="1" customHeight="1" x14ac:dyDescent="0.25">
      <c r="A376" s="60" t="s">
        <v>19</v>
      </c>
      <c r="B376" s="60" t="s">
        <v>19</v>
      </c>
      <c r="C376" s="60" t="s">
        <v>26</v>
      </c>
      <c r="D376" s="60" t="s">
        <v>19</v>
      </c>
      <c r="E376" s="60" t="s">
        <v>22</v>
      </c>
      <c r="F376" s="60" t="s">
        <v>19</v>
      </c>
      <c r="G376" s="60" t="s">
        <v>23</v>
      </c>
      <c r="H376" s="60" t="s">
        <v>20</v>
      </c>
      <c r="I376" s="60" t="s">
        <v>25</v>
      </c>
      <c r="J376" s="60" t="s">
        <v>19</v>
      </c>
      <c r="K376" s="60" t="s">
        <v>19</v>
      </c>
      <c r="L376" s="60" t="s">
        <v>21</v>
      </c>
      <c r="M376" s="60" t="s">
        <v>38</v>
      </c>
      <c r="N376" s="60" t="s">
        <v>19</v>
      </c>
      <c r="O376" s="60" t="s">
        <v>25</v>
      </c>
      <c r="P376" s="60" t="s">
        <v>23</v>
      </c>
      <c r="Q376" s="60" t="s">
        <v>40</v>
      </c>
      <c r="R376" s="149"/>
      <c r="S376" s="70" t="s">
        <v>0</v>
      </c>
      <c r="T376" s="1">
        <v>339.1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66">
        <f t="shared" si="45"/>
        <v>339.1</v>
      </c>
      <c r="AA376" s="65">
        <v>2018</v>
      </c>
      <c r="AB376" s="9"/>
      <c r="AC376" s="111"/>
      <c r="AD376" s="111"/>
    </row>
    <row r="377" spans="1:30" ht="31.15" hidden="1" customHeight="1" x14ac:dyDescent="0.25">
      <c r="A377" s="42"/>
      <c r="B377" s="42"/>
      <c r="C377" s="42"/>
      <c r="D377" s="42"/>
      <c r="E377" s="42"/>
      <c r="F377" s="42"/>
      <c r="G377" s="42"/>
      <c r="H377" s="42"/>
      <c r="I377" s="42"/>
      <c r="J377" s="42"/>
      <c r="K377" s="42"/>
      <c r="L377" s="42"/>
      <c r="M377" s="42"/>
      <c r="N377" s="42"/>
      <c r="O377" s="42"/>
      <c r="P377" s="42"/>
      <c r="Q377" s="42"/>
      <c r="R377" s="87" t="s">
        <v>281</v>
      </c>
      <c r="S377" s="93" t="s">
        <v>202</v>
      </c>
      <c r="T377" s="3">
        <v>78</v>
      </c>
      <c r="U377" s="3">
        <v>0</v>
      </c>
      <c r="V377" s="3">
        <v>0</v>
      </c>
      <c r="W377" s="3">
        <v>0</v>
      </c>
      <c r="X377" s="3">
        <v>0</v>
      </c>
      <c r="Y377" s="3">
        <v>0</v>
      </c>
      <c r="Z377" s="6">
        <f t="shared" si="45"/>
        <v>78</v>
      </c>
      <c r="AA377" s="44">
        <v>2018</v>
      </c>
      <c r="AB377" s="9"/>
      <c r="AC377" s="111"/>
      <c r="AD377" s="111"/>
    </row>
    <row r="378" spans="1:30" ht="15.6" hidden="1" customHeight="1" x14ac:dyDescent="0.2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147" t="s">
        <v>282</v>
      </c>
      <c r="S378" s="70" t="s">
        <v>0</v>
      </c>
      <c r="T378" s="1">
        <f>SUM(T379:T382)</f>
        <v>301.2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66">
        <f t="shared" si="45"/>
        <v>301.2</v>
      </c>
      <c r="AA378" s="65">
        <v>2018</v>
      </c>
      <c r="AB378" s="9"/>
      <c r="AC378" s="111"/>
      <c r="AD378" s="111"/>
    </row>
    <row r="379" spans="1:30" ht="15.6" hidden="1" customHeight="1" x14ac:dyDescent="0.25">
      <c r="A379" s="60" t="s">
        <v>19</v>
      </c>
      <c r="B379" s="60" t="s">
        <v>19</v>
      </c>
      <c r="C379" s="60" t="s">
        <v>26</v>
      </c>
      <c r="D379" s="60" t="s">
        <v>19</v>
      </c>
      <c r="E379" s="60" t="s">
        <v>22</v>
      </c>
      <c r="F379" s="60" t="s">
        <v>19</v>
      </c>
      <c r="G379" s="60" t="s">
        <v>23</v>
      </c>
      <c r="H379" s="60" t="s">
        <v>20</v>
      </c>
      <c r="I379" s="60" t="s">
        <v>25</v>
      </c>
      <c r="J379" s="60" t="s">
        <v>19</v>
      </c>
      <c r="K379" s="60" t="s">
        <v>19</v>
      </c>
      <c r="L379" s="60" t="s">
        <v>21</v>
      </c>
      <c r="M379" s="60" t="s">
        <v>20</v>
      </c>
      <c r="N379" s="60" t="s">
        <v>19</v>
      </c>
      <c r="O379" s="60" t="s">
        <v>25</v>
      </c>
      <c r="P379" s="60" t="s">
        <v>23</v>
      </c>
      <c r="Q379" s="60" t="s">
        <v>46</v>
      </c>
      <c r="R379" s="148"/>
      <c r="S379" s="70" t="s">
        <v>0</v>
      </c>
      <c r="T379" s="1">
        <v>114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66">
        <f t="shared" si="45"/>
        <v>114</v>
      </c>
      <c r="AA379" s="65">
        <v>2018</v>
      </c>
      <c r="AB379" s="9"/>
      <c r="AC379" s="111"/>
      <c r="AD379" s="111"/>
    </row>
    <row r="380" spans="1:30" ht="15.6" hidden="1" customHeight="1" x14ac:dyDescent="0.25">
      <c r="A380" s="60" t="s">
        <v>19</v>
      </c>
      <c r="B380" s="60" t="s">
        <v>19</v>
      </c>
      <c r="C380" s="60" t="s">
        <v>26</v>
      </c>
      <c r="D380" s="60" t="s">
        <v>19</v>
      </c>
      <c r="E380" s="60" t="s">
        <v>22</v>
      </c>
      <c r="F380" s="60" t="s">
        <v>19</v>
      </c>
      <c r="G380" s="60" t="s">
        <v>23</v>
      </c>
      <c r="H380" s="60" t="s">
        <v>20</v>
      </c>
      <c r="I380" s="60" t="s">
        <v>25</v>
      </c>
      <c r="J380" s="60" t="s">
        <v>19</v>
      </c>
      <c r="K380" s="60" t="s">
        <v>19</v>
      </c>
      <c r="L380" s="60" t="s">
        <v>21</v>
      </c>
      <c r="M380" s="60" t="s">
        <v>38</v>
      </c>
      <c r="N380" s="60" t="s">
        <v>19</v>
      </c>
      <c r="O380" s="60" t="s">
        <v>25</v>
      </c>
      <c r="P380" s="60" t="s">
        <v>23</v>
      </c>
      <c r="Q380" s="60" t="s">
        <v>47</v>
      </c>
      <c r="R380" s="148"/>
      <c r="S380" s="70" t="s">
        <v>0</v>
      </c>
      <c r="T380" s="1">
        <v>10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66">
        <f t="shared" si="45"/>
        <v>10</v>
      </c>
      <c r="AA380" s="65">
        <v>2018</v>
      </c>
      <c r="AB380" s="9"/>
      <c r="AC380" s="111"/>
      <c r="AD380" s="111"/>
    </row>
    <row r="381" spans="1:30" ht="15.6" hidden="1" customHeight="1" x14ac:dyDescent="0.25">
      <c r="A381" s="60" t="s">
        <v>19</v>
      </c>
      <c r="B381" s="60" t="s">
        <v>19</v>
      </c>
      <c r="C381" s="60" t="s">
        <v>26</v>
      </c>
      <c r="D381" s="60" t="s">
        <v>19</v>
      </c>
      <c r="E381" s="60" t="s">
        <v>22</v>
      </c>
      <c r="F381" s="60" t="s">
        <v>19</v>
      </c>
      <c r="G381" s="60" t="s">
        <v>23</v>
      </c>
      <c r="H381" s="60" t="s">
        <v>20</v>
      </c>
      <c r="I381" s="60" t="s">
        <v>25</v>
      </c>
      <c r="J381" s="60" t="s">
        <v>19</v>
      </c>
      <c r="K381" s="60" t="s">
        <v>19</v>
      </c>
      <c r="L381" s="60" t="s">
        <v>21</v>
      </c>
      <c r="M381" s="60" t="s">
        <v>38</v>
      </c>
      <c r="N381" s="60" t="s">
        <v>19</v>
      </c>
      <c r="O381" s="60" t="s">
        <v>25</v>
      </c>
      <c r="P381" s="60" t="s">
        <v>23</v>
      </c>
      <c r="Q381" s="60" t="s">
        <v>47</v>
      </c>
      <c r="R381" s="148"/>
      <c r="S381" s="70" t="s">
        <v>0</v>
      </c>
      <c r="T381" s="1">
        <v>63.2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66">
        <f t="shared" si="45"/>
        <v>63.2</v>
      </c>
      <c r="AA381" s="65">
        <v>2018</v>
      </c>
      <c r="AB381" s="9"/>
      <c r="AC381" s="111"/>
      <c r="AD381" s="111"/>
    </row>
    <row r="382" spans="1:30" ht="15.6" hidden="1" customHeight="1" x14ac:dyDescent="0.25">
      <c r="A382" s="60" t="s">
        <v>19</v>
      </c>
      <c r="B382" s="60" t="s">
        <v>19</v>
      </c>
      <c r="C382" s="60" t="s">
        <v>26</v>
      </c>
      <c r="D382" s="60" t="s">
        <v>19</v>
      </c>
      <c r="E382" s="60" t="s">
        <v>22</v>
      </c>
      <c r="F382" s="60" t="s">
        <v>19</v>
      </c>
      <c r="G382" s="60" t="s">
        <v>23</v>
      </c>
      <c r="H382" s="60" t="s">
        <v>20</v>
      </c>
      <c r="I382" s="60" t="s">
        <v>25</v>
      </c>
      <c r="J382" s="60" t="s">
        <v>19</v>
      </c>
      <c r="K382" s="60" t="s">
        <v>19</v>
      </c>
      <c r="L382" s="60" t="s">
        <v>21</v>
      </c>
      <c r="M382" s="60" t="s">
        <v>38</v>
      </c>
      <c r="N382" s="60" t="s">
        <v>19</v>
      </c>
      <c r="O382" s="60" t="s">
        <v>25</v>
      </c>
      <c r="P382" s="60" t="s">
        <v>23</v>
      </c>
      <c r="Q382" s="60" t="s">
        <v>40</v>
      </c>
      <c r="R382" s="149"/>
      <c r="S382" s="70" t="s">
        <v>0</v>
      </c>
      <c r="T382" s="1">
        <v>114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66">
        <f t="shared" si="45"/>
        <v>114</v>
      </c>
      <c r="AA382" s="65">
        <v>2018</v>
      </c>
      <c r="AB382" s="9"/>
      <c r="AC382" s="111"/>
      <c r="AD382" s="111"/>
    </row>
    <row r="383" spans="1:30" ht="45" hidden="1" customHeight="1" x14ac:dyDescent="0.25">
      <c r="A383" s="42"/>
      <c r="B383" s="42"/>
      <c r="C383" s="42"/>
      <c r="D383" s="42"/>
      <c r="E383" s="42"/>
      <c r="F383" s="42"/>
      <c r="G383" s="42"/>
      <c r="H383" s="42"/>
      <c r="I383" s="42"/>
      <c r="J383" s="42"/>
      <c r="K383" s="42"/>
      <c r="L383" s="42"/>
      <c r="M383" s="42"/>
      <c r="N383" s="42"/>
      <c r="O383" s="42"/>
      <c r="P383" s="42"/>
      <c r="Q383" s="42"/>
      <c r="R383" s="87" t="s">
        <v>283</v>
      </c>
      <c r="S383" s="93" t="s">
        <v>52</v>
      </c>
      <c r="T383" s="47">
        <v>12</v>
      </c>
      <c r="U383" s="47">
        <v>0</v>
      </c>
      <c r="V383" s="47">
        <v>0</v>
      </c>
      <c r="W383" s="47">
        <v>0</v>
      </c>
      <c r="X383" s="47">
        <v>0</v>
      </c>
      <c r="Y383" s="47">
        <v>0</v>
      </c>
      <c r="Z383" s="55">
        <f t="shared" si="45"/>
        <v>12</v>
      </c>
      <c r="AA383" s="44">
        <v>2018</v>
      </c>
      <c r="AB383" s="9"/>
      <c r="AC383" s="111"/>
      <c r="AD383" s="111"/>
    </row>
    <row r="384" spans="1:30" ht="15.6" hidden="1" customHeight="1" x14ac:dyDescent="0.2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147" t="s">
        <v>284</v>
      </c>
      <c r="S384" s="70" t="s">
        <v>0</v>
      </c>
      <c r="T384" s="1">
        <f>SUM(T385:T388)</f>
        <v>465.4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66">
        <f t="shared" si="45"/>
        <v>465.4</v>
      </c>
      <c r="AA384" s="65">
        <v>2018</v>
      </c>
      <c r="AB384" s="9"/>
      <c r="AC384" s="111"/>
      <c r="AD384" s="111"/>
    </row>
    <row r="385" spans="1:30" ht="15.6" hidden="1" customHeight="1" x14ac:dyDescent="0.25">
      <c r="A385" s="60" t="s">
        <v>19</v>
      </c>
      <c r="B385" s="60" t="s">
        <v>19</v>
      </c>
      <c r="C385" s="60" t="s">
        <v>26</v>
      </c>
      <c r="D385" s="60" t="s">
        <v>19</v>
      </c>
      <c r="E385" s="60" t="s">
        <v>22</v>
      </c>
      <c r="F385" s="60" t="s">
        <v>19</v>
      </c>
      <c r="G385" s="60" t="s">
        <v>23</v>
      </c>
      <c r="H385" s="60" t="s">
        <v>20</v>
      </c>
      <c r="I385" s="60" t="s">
        <v>25</v>
      </c>
      <c r="J385" s="60" t="s">
        <v>19</v>
      </c>
      <c r="K385" s="60" t="s">
        <v>19</v>
      </c>
      <c r="L385" s="60" t="s">
        <v>21</v>
      </c>
      <c r="M385" s="60" t="s">
        <v>20</v>
      </c>
      <c r="N385" s="60" t="s">
        <v>19</v>
      </c>
      <c r="O385" s="60" t="s">
        <v>25</v>
      </c>
      <c r="P385" s="60" t="s">
        <v>23</v>
      </c>
      <c r="Q385" s="60" t="s">
        <v>46</v>
      </c>
      <c r="R385" s="148"/>
      <c r="S385" s="70" t="s">
        <v>0</v>
      </c>
      <c r="T385" s="1">
        <v>178.8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66">
        <f t="shared" si="45"/>
        <v>178.8</v>
      </c>
      <c r="AA385" s="65">
        <v>2018</v>
      </c>
      <c r="AB385" s="9"/>
      <c r="AC385" s="111"/>
      <c r="AD385" s="111"/>
    </row>
    <row r="386" spans="1:30" ht="15.6" hidden="1" customHeight="1" x14ac:dyDescent="0.25">
      <c r="A386" s="60" t="s">
        <v>19</v>
      </c>
      <c r="B386" s="60" t="s">
        <v>19</v>
      </c>
      <c r="C386" s="60" t="s">
        <v>26</v>
      </c>
      <c r="D386" s="60" t="s">
        <v>19</v>
      </c>
      <c r="E386" s="60" t="s">
        <v>22</v>
      </c>
      <c r="F386" s="60" t="s">
        <v>19</v>
      </c>
      <c r="G386" s="60" t="s">
        <v>23</v>
      </c>
      <c r="H386" s="60" t="s">
        <v>20</v>
      </c>
      <c r="I386" s="60" t="s">
        <v>25</v>
      </c>
      <c r="J386" s="60" t="s">
        <v>19</v>
      </c>
      <c r="K386" s="60" t="s">
        <v>19</v>
      </c>
      <c r="L386" s="60" t="s">
        <v>21</v>
      </c>
      <c r="M386" s="60" t="s">
        <v>38</v>
      </c>
      <c r="N386" s="60" t="s">
        <v>19</v>
      </c>
      <c r="O386" s="60" t="s">
        <v>25</v>
      </c>
      <c r="P386" s="60" t="s">
        <v>23</v>
      </c>
      <c r="Q386" s="60" t="s">
        <v>47</v>
      </c>
      <c r="R386" s="148"/>
      <c r="S386" s="70" t="s">
        <v>0</v>
      </c>
      <c r="T386" s="1">
        <v>10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66">
        <f t="shared" si="45"/>
        <v>10</v>
      </c>
      <c r="AA386" s="65">
        <v>2018</v>
      </c>
      <c r="AB386" s="9"/>
      <c r="AC386" s="111"/>
      <c r="AD386" s="111"/>
    </row>
    <row r="387" spans="1:30" ht="15.6" hidden="1" customHeight="1" x14ac:dyDescent="0.25">
      <c r="A387" s="60" t="s">
        <v>19</v>
      </c>
      <c r="B387" s="60" t="s">
        <v>19</v>
      </c>
      <c r="C387" s="60" t="s">
        <v>26</v>
      </c>
      <c r="D387" s="60" t="s">
        <v>19</v>
      </c>
      <c r="E387" s="60" t="s">
        <v>22</v>
      </c>
      <c r="F387" s="60" t="s">
        <v>19</v>
      </c>
      <c r="G387" s="60" t="s">
        <v>23</v>
      </c>
      <c r="H387" s="60" t="s">
        <v>20</v>
      </c>
      <c r="I387" s="60" t="s">
        <v>25</v>
      </c>
      <c r="J387" s="60" t="s">
        <v>19</v>
      </c>
      <c r="K387" s="60" t="s">
        <v>19</v>
      </c>
      <c r="L387" s="60" t="s">
        <v>21</v>
      </c>
      <c r="M387" s="60" t="s">
        <v>38</v>
      </c>
      <c r="N387" s="60" t="s">
        <v>19</v>
      </c>
      <c r="O387" s="60" t="s">
        <v>25</v>
      </c>
      <c r="P387" s="60" t="s">
        <v>23</v>
      </c>
      <c r="Q387" s="60" t="s">
        <v>47</v>
      </c>
      <c r="R387" s="148"/>
      <c r="S387" s="70" t="s">
        <v>0</v>
      </c>
      <c r="T387" s="1">
        <v>97.7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66">
        <f t="shared" si="45"/>
        <v>97.7</v>
      </c>
      <c r="AA387" s="65">
        <v>2018</v>
      </c>
      <c r="AB387" s="9"/>
      <c r="AC387" s="111"/>
      <c r="AD387" s="111"/>
    </row>
    <row r="388" spans="1:30" ht="15.6" hidden="1" customHeight="1" x14ac:dyDescent="0.25">
      <c r="A388" s="60" t="s">
        <v>19</v>
      </c>
      <c r="B388" s="60" t="s">
        <v>19</v>
      </c>
      <c r="C388" s="60" t="s">
        <v>26</v>
      </c>
      <c r="D388" s="60" t="s">
        <v>19</v>
      </c>
      <c r="E388" s="60" t="s">
        <v>22</v>
      </c>
      <c r="F388" s="60" t="s">
        <v>19</v>
      </c>
      <c r="G388" s="60" t="s">
        <v>23</v>
      </c>
      <c r="H388" s="60" t="s">
        <v>20</v>
      </c>
      <c r="I388" s="60" t="s">
        <v>25</v>
      </c>
      <c r="J388" s="60" t="s">
        <v>19</v>
      </c>
      <c r="K388" s="60" t="s">
        <v>19</v>
      </c>
      <c r="L388" s="60" t="s">
        <v>21</v>
      </c>
      <c r="M388" s="60" t="s">
        <v>38</v>
      </c>
      <c r="N388" s="60" t="s">
        <v>19</v>
      </c>
      <c r="O388" s="60" t="s">
        <v>25</v>
      </c>
      <c r="P388" s="60" t="s">
        <v>23</v>
      </c>
      <c r="Q388" s="60" t="s">
        <v>40</v>
      </c>
      <c r="R388" s="149"/>
      <c r="S388" s="70" t="s">
        <v>0</v>
      </c>
      <c r="T388" s="1">
        <v>178.9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66">
        <f t="shared" si="45"/>
        <v>178.9</v>
      </c>
      <c r="AA388" s="65">
        <v>2018</v>
      </c>
      <c r="AB388" s="9"/>
      <c r="AC388" s="111"/>
      <c r="AD388" s="111"/>
    </row>
    <row r="389" spans="1:30" ht="41.45" hidden="1" customHeight="1" x14ac:dyDescent="0.25">
      <c r="A389" s="42"/>
      <c r="B389" s="42"/>
      <c r="C389" s="42"/>
      <c r="D389" s="42"/>
      <c r="E389" s="42"/>
      <c r="F389" s="42"/>
      <c r="G389" s="42"/>
      <c r="H389" s="42"/>
      <c r="I389" s="42"/>
      <c r="J389" s="42"/>
      <c r="K389" s="42"/>
      <c r="L389" s="42"/>
      <c r="M389" s="42"/>
      <c r="N389" s="42"/>
      <c r="O389" s="42"/>
      <c r="P389" s="42"/>
      <c r="Q389" s="42"/>
      <c r="R389" s="87" t="s">
        <v>285</v>
      </c>
      <c r="S389" s="93" t="s">
        <v>201</v>
      </c>
      <c r="T389" s="3">
        <v>127</v>
      </c>
      <c r="U389" s="3">
        <v>0</v>
      </c>
      <c r="V389" s="3">
        <v>0</v>
      </c>
      <c r="W389" s="3">
        <v>0</v>
      </c>
      <c r="X389" s="3">
        <v>0</v>
      </c>
      <c r="Y389" s="3">
        <v>0</v>
      </c>
      <c r="Z389" s="6">
        <f t="shared" si="45"/>
        <v>127</v>
      </c>
      <c r="AA389" s="44">
        <v>2018</v>
      </c>
      <c r="AB389" s="9"/>
      <c r="AC389" s="111"/>
      <c r="AD389" s="111"/>
    </row>
    <row r="390" spans="1:30" ht="15.6" hidden="1" customHeight="1" x14ac:dyDescent="0.2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147" t="s">
        <v>286</v>
      </c>
      <c r="S390" s="70" t="s">
        <v>0</v>
      </c>
      <c r="T390" s="1">
        <f>SUM(T391:T394)</f>
        <v>482.90000000000003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66">
        <f t="shared" si="45"/>
        <v>482.90000000000003</v>
      </c>
      <c r="AA390" s="65">
        <v>2018</v>
      </c>
      <c r="AB390" s="9"/>
      <c r="AC390" s="111"/>
      <c r="AD390" s="111"/>
    </row>
    <row r="391" spans="1:30" ht="15.6" hidden="1" customHeight="1" x14ac:dyDescent="0.25">
      <c r="A391" s="60" t="s">
        <v>19</v>
      </c>
      <c r="B391" s="60" t="s">
        <v>19</v>
      </c>
      <c r="C391" s="60" t="s">
        <v>26</v>
      </c>
      <c r="D391" s="60" t="s">
        <v>19</v>
      </c>
      <c r="E391" s="60" t="s">
        <v>22</v>
      </c>
      <c r="F391" s="60" t="s">
        <v>19</v>
      </c>
      <c r="G391" s="60" t="s">
        <v>23</v>
      </c>
      <c r="H391" s="60" t="s">
        <v>20</v>
      </c>
      <c r="I391" s="60" t="s">
        <v>25</v>
      </c>
      <c r="J391" s="60" t="s">
        <v>19</v>
      </c>
      <c r="K391" s="60" t="s">
        <v>19</v>
      </c>
      <c r="L391" s="60" t="s">
        <v>21</v>
      </c>
      <c r="M391" s="60" t="s">
        <v>20</v>
      </c>
      <c r="N391" s="60" t="s">
        <v>19</v>
      </c>
      <c r="O391" s="60" t="s">
        <v>25</v>
      </c>
      <c r="P391" s="60" t="s">
        <v>23</v>
      </c>
      <c r="Q391" s="60" t="s">
        <v>46</v>
      </c>
      <c r="R391" s="148"/>
      <c r="S391" s="70" t="s">
        <v>0</v>
      </c>
      <c r="T391" s="1">
        <v>193.2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66">
        <f t="shared" si="45"/>
        <v>193.2</v>
      </c>
      <c r="AA391" s="65">
        <v>2018</v>
      </c>
      <c r="AB391" s="9"/>
      <c r="AC391" s="111"/>
      <c r="AD391" s="111"/>
    </row>
    <row r="392" spans="1:30" ht="15.6" hidden="1" customHeight="1" x14ac:dyDescent="0.25">
      <c r="A392" s="60" t="s">
        <v>19</v>
      </c>
      <c r="B392" s="60" t="s">
        <v>19</v>
      </c>
      <c r="C392" s="60" t="s">
        <v>26</v>
      </c>
      <c r="D392" s="60" t="s">
        <v>19</v>
      </c>
      <c r="E392" s="60" t="s">
        <v>22</v>
      </c>
      <c r="F392" s="60" t="s">
        <v>19</v>
      </c>
      <c r="G392" s="60" t="s">
        <v>23</v>
      </c>
      <c r="H392" s="60" t="s">
        <v>20</v>
      </c>
      <c r="I392" s="60" t="s">
        <v>25</v>
      </c>
      <c r="J392" s="60" t="s">
        <v>19</v>
      </c>
      <c r="K392" s="60" t="s">
        <v>19</v>
      </c>
      <c r="L392" s="60" t="s">
        <v>21</v>
      </c>
      <c r="M392" s="60" t="s">
        <v>38</v>
      </c>
      <c r="N392" s="60" t="s">
        <v>19</v>
      </c>
      <c r="O392" s="60" t="s">
        <v>25</v>
      </c>
      <c r="P392" s="60" t="s">
        <v>23</v>
      </c>
      <c r="Q392" s="60" t="s">
        <v>47</v>
      </c>
      <c r="R392" s="148"/>
      <c r="S392" s="70" t="s">
        <v>0</v>
      </c>
      <c r="T392" s="1">
        <v>10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66">
        <f t="shared" si="45"/>
        <v>10</v>
      </c>
      <c r="AA392" s="65">
        <v>2018</v>
      </c>
      <c r="AB392" s="9"/>
      <c r="AC392" s="111"/>
      <c r="AD392" s="111"/>
    </row>
    <row r="393" spans="1:30" ht="15.6" hidden="1" customHeight="1" x14ac:dyDescent="0.25">
      <c r="A393" s="60" t="s">
        <v>19</v>
      </c>
      <c r="B393" s="60" t="s">
        <v>19</v>
      </c>
      <c r="C393" s="60" t="s">
        <v>26</v>
      </c>
      <c r="D393" s="60" t="s">
        <v>19</v>
      </c>
      <c r="E393" s="60" t="s">
        <v>22</v>
      </c>
      <c r="F393" s="60" t="s">
        <v>19</v>
      </c>
      <c r="G393" s="60" t="s">
        <v>23</v>
      </c>
      <c r="H393" s="60" t="s">
        <v>20</v>
      </c>
      <c r="I393" s="60" t="s">
        <v>25</v>
      </c>
      <c r="J393" s="60" t="s">
        <v>19</v>
      </c>
      <c r="K393" s="60" t="s">
        <v>19</v>
      </c>
      <c r="L393" s="60" t="s">
        <v>21</v>
      </c>
      <c r="M393" s="60" t="s">
        <v>38</v>
      </c>
      <c r="N393" s="60" t="s">
        <v>19</v>
      </c>
      <c r="O393" s="60" t="s">
        <v>25</v>
      </c>
      <c r="P393" s="60" t="s">
        <v>23</v>
      </c>
      <c r="Q393" s="60" t="s">
        <v>47</v>
      </c>
      <c r="R393" s="148"/>
      <c r="S393" s="70" t="s">
        <v>0</v>
      </c>
      <c r="T393" s="1">
        <v>101.4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66">
        <f t="shared" si="45"/>
        <v>101.4</v>
      </c>
      <c r="AA393" s="65">
        <v>2018</v>
      </c>
      <c r="AB393" s="9"/>
      <c r="AC393" s="111"/>
      <c r="AD393" s="111"/>
    </row>
    <row r="394" spans="1:30" ht="15.6" hidden="1" customHeight="1" x14ac:dyDescent="0.25">
      <c r="A394" s="60" t="s">
        <v>19</v>
      </c>
      <c r="B394" s="60" t="s">
        <v>19</v>
      </c>
      <c r="C394" s="60" t="s">
        <v>26</v>
      </c>
      <c r="D394" s="60" t="s">
        <v>19</v>
      </c>
      <c r="E394" s="60" t="s">
        <v>22</v>
      </c>
      <c r="F394" s="60" t="s">
        <v>19</v>
      </c>
      <c r="G394" s="60" t="s">
        <v>23</v>
      </c>
      <c r="H394" s="60" t="s">
        <v>20</v>
      </c>
      <c r="I394" s="60" t="s">
        <v>25</v>
      </c>
      <c r="J394" s="60" t="s">
        <v>19</v>
      </c>
      <c r="K394" s="60" t="s">
        <v>19</v>
      </c>
      <c r="L394" s="60" t="s">
        <v>21</v>
      </c>
      <c r="M394" s="60" t="s">
        <v>38</v>
      </c>
      <c r="N394" s="60" t="s">
        <v>19</v>
      </c>
      <c r="O394" s="60" t="s">
        <v>25</v>
      </c>
      <c r="P394" s="60" t="s">
        <v>23</v>
      </c>
      <c r="Q394" s="60" t="s">
        <v>40</v>
      </c>
      <c r="R394" s="149"/>
      <c r="S394" s="70" t="s">
        <v>0</v>
      </c>
      <c r="T394" s="1">
        <v>178.3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66">
        <f t="shared" si="45"/>
        <v>178.3</v>
      </c>
      <c r="AA394" s="65">
        <v>2018</v>
      </c>
      <c r="AB394" s="9"/>
      <c r="AC394" s="111"/>
      <c r="AD394" s="111"/>
    </row>
    <row r="395" spans="1:30" ht="42" hidden="1" customHeight="1" x14ac:dyDescent="0.25">
      <c r="A395" s="42"/>
      <c r="B395" s="42"/>
      <c r="C395" s="42"/>
      <c r="D395" s="42"/>
      <c r="E395" s="42"/>
      <c r="F395" s="42"/>
      <c r="G395" s="42"/>
      <c r="H395" s="42"/>
      <c r="I395" s="42"/>
      <c r="J395" s="42"/>
      <c r="K395" s="42"/>
      <c r="L395" s="42"/>
      <c r="M395" s="42"/>
      <c r="N395" s="42"/>
      <c r="O395" s="42"/>
      <c r="P395" s="42"/>
      <c r="Q395" s="42"/>
      <c r="R395" s="87" t="s">
        <v>287</v>
      </c>
      <c r="S395" s="93" t="s">
        <v>201</v>
      </c>
      <c r="T395" s="3">
        <v>131</v>
      </c>
      <c r="U395" s="3">
        <v>0</v>
      </c>
      <c r="V395" s="3">
        <v>0</v>
      </c>
      <c r="W395" s="3">
        <v>0</v>
      </c>
      <c r="X395" s="3">
        <v>0</v>
      </c>
      <c r="Y395" s="3">
        <v>0</v>
      </c>
      <c r="Z395" s="6">
        <f t="shared" si="45"/>
        <v>131</v>
      </c>
      <c r="AA395" s="44">
        <v>2018</v>
      </c>
      <c r="AB395" s="9"/>
      <c r="AC395" s="111"/>
      <c r="AD395" s="111"/>
    </row>
    <row r="396" spans="1:30" ht="18.75" hidden="1" customHeight="1" x14ac:dyDescent="0.2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147" t="s">
        <v>288</v>
      </c>
      <c r="S396" s="70" t="s">
        <v>0</v>
      </c>
      <c r="T396" s="1">
        <f>SUM(T397:T399)</f>
        <v>880.6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66">
        <f t="shared" si="45"/>
        <v>880.6</v>
      </c>
      <c r="AA396" s="65">
        <v>2018</v>
      </c>
      <c r="AB396" s="9"/>
      <c r="AC396" s="111"/>
      <c r="AD396" s="111"/>
    </row>
    <row r="397" spans="1:30" ht="18.75" hidden="1" customHeight="1" x14ac:dyDescent="0.25">
      <c r="A397" s="60" t="s">
        <v>19</v>
      </c>
      <c r="B397" s="60" t="s">
        <v>19</v>
      </c>
      <c r="C397" s="60" t="s">
        <v>26</v>
      </c>
      <c r="D397" s="60" t="s">
        <v>19</v>
      </c>
      <c r="E397" s="60" t="s">
        <v>22</v>
      </c>
      <c r="F397" s="60" t="s">
        <v>19</v>
      </c>
      <c r="G397" s="60" t="s">
        <v>23</v>
      </c>
      <c r="H397" s="60" t="s">
        <v>20</v>
      </c>
      <c r="I397" s="60" t="s">
        <v>25</v>
      </c>
      <c r="J397" s="60" t="s">
        <v>19</v>
      </c>
      <c r="K397" s="60" t="s">
        <v>19</v>
      </c>
      <c r="L397" s="60" t="s">
        <v>21</v>
      </c>
      <c r="M397" s="60" t="s">
        <v>20</v>
      </c>
      <c r="N397" s="60" t="s">
        <v>19</v>
      </c>
      <c r="O397" s="60" t="s">
        <v>25</v>
      </c>
      <c r="P397" s="60" t="s">
        <v>23</v>
      </c>
      <c r="Q397" s="60" t="s">
        <v>46</v>
      </c>
      <c r="R397" s="148"/>
      <c r="S397" s="70" t="s">
        <v>0</v>
      </c>
      <c r="T397" s="1">
        <v>352.2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66">
        <f t="shared" si="45"/>
        <v>352.2</v>
      </c>
      <c r="AA397" s="65">
        <v>2018</v>
      </c>
      <c r="AB397" s="9"/>
      <c r="AC397" s="111"/>
      <c r="AD397" s="111"/>
    </row>
    <row r="398" spans="1:30" ht="18.75" hidden="1" customHeight="1" x14ac:dyDescent="0.25">
      <c r="A398" s="60" t="s">
        <v>19</v>
      </c>
      <c r="B398" s="60" t="s">
        <v>19</v>
      </c>
      <c r="C398" s="60" t="s">
        <v>26</v>
      </c>
      <c r="D398" s="60" t="s">
        <v>19</v>
      </c>
      <c r="E398" s="60" t="s">
        <v>22</v>
      </c>
      <c r="F398" s="60" t="s">
        <v>19</v>
      </c>
      <c r="G398" s="60" t="s">
        <v>23</v>
      </c>
      <c r="H398" s="60" t="s">
        <v>20</v>
      </c>
      <c r="I398" s="60" t="s">
        <v>25</v>
      </c>
      <c r="J398" s="60" t="s">
        <v>19</v>
      </c>
      <c r="K398" s="60" t="s">
        <v>19</v>
      </c>
      <c r="L398" s="60" t="s">
        <v>21</v>
      </c>
      <c r="M398" s="60" t="s">
        <v>38</v>
      </c>
      <c r="N398" s="60" t="s">
        <v>19</v>
      </c>
      <c r="O398" s="60" t="s">
        <v>25</v>
      </c>
      <c r="P398" s="60" t="s">
        <v>23</v>
      </c>
      <c r="Q398" s="60" t="s">
        <v>47</v>
      </c>
      <c r="R398" s="148"/>
      <c r="S398" s="70" t="s">
        <v>0</v>
      </c>
      <c r="T398" s="1">
        <v>140.9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66">
        <f t="shared" si="45"/>
        <v>140.9</v>
      </c>
      <c r="AA398" s="65">
        <v>2018</v>
      </c>
      <c r="AB398" s="9"/>
      <c r="AC398" s="111"/>
      <c r="AD398" s="111"/>
    </row>
    <row r="399" spans="1:30" ht="18.75" hidden="1" customHeight="1" x14ac:dyDescent="0.25">
      <c r="A399" s="60" t="s">
        <v>19</v>
      </c>
      <c r="B399" s="60" t="s">
        <v>19</v>
      </c>
      <c r="C399" s="60" t="s">
        <v>26</v>
      </c>
      <c r="D399" s="60" t="s">
        <v>19</v>
      </c>
      <c r="E399" s="60" t="s">
        <v>22</v>
      </c>
      <c r="F399" s="60" t="s">
        <v>19</v>
      </c>
      <c r="G399" s="60" t="s">
        <v>23</v>
      </c>
      <c r="H399" s="60" t="s">
        <v>20</v>
      </c>
      <c r="I399" s="60" t="s">
        <v>25</v>
      </c>
      <c r="J399" s="60" t="s">
        <v>19</v>
      </c>
      <c r="K399" s="60" t="s">
        <v>19</v>
      </c>
      <c r="L399" s="60" t="s">
        <v>21</v>
      </c>
      <c r="M399" s="60" t="s">
        <v>38</v>
      </c>
      <c r="N399" s="60" t="s">
        <v>19</v>
      </c>
      <c r="O399" s="60" t="s">
        <v>25</v>
      </c>
      <c r="P399" s="60" t="s">
        <v>23</v>
      </c>
      <c r="Q399" s="60" t="s">
        <v>40</v>
      </c>
      <c r="R399" s="149"/>
      <c r="S399" s="70" t="s">
        <v>0</v>
      </c>
      <c r="T399" s="1">
        <v>387.5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66">
        <f t="shared" si="45"/>
        <v>387.5</v>
      </c>
      <c r="AA399" s="65">
        <v>2018</v>
      </c>
      <c r="AB399" s="9"/>
      <c r="AC399" s="111"/>
      <c r="AD399" s="111"/>
    </row>
    <row r="400" spans="1:30" ht="46.15" hidden="1" customHeight="1" x14ac:dyDescent="0.25">
      <c r="A400" s="42"/>
      <c r="B400" s="42"/>
      <c r="C400" s="42"/>
      <c r="D400" s="42"/>
      <c r="E400" s="42"/>
      <c r="F400" s="42"/>
      <c r="G400" s="42"/>
      <c r="H400" s="42"/>
      <c r="I400" s="42"/>
      <c r="J400" s="42"/>
      <c r="K400" s="42"/>
      <c r="L400" s="42"/>
      <c r="M400" s="42"/>
      <c r="N400" s="42"/>
      <c r="O400" s="42"/>
      <c r="P400" s="42"/>
      <c r="Q400" s="42"/>
      <c r="R400" s="85" t="s">
        <v>289</v>
      </c>
      <c r="S400" s="93" t="s">
        <v>201</v>
      </c>
      <c r="T400" s="3">
        <v>600</v>
      </c>
      <c r="U400" s="3">
        <v>0</v>
      </c>
      <c r="V400" s="3">
        <v>0</v>
      </c>
      <c r="W400" s="3">
        <v>0</v>
      </c>
      <c r="X400" s="3">
        <v>0</v>
      </c>
      <c r="Y400" s="3">
        <v>0</v>
      </c>
      <c r="Z400" s="6">
        <f t="shared" si="45"/>
        <v>600</v>
      </c>
      <c r="AA400" s="44">
        <v>2018</v>
      </c>
      <c r="AB400" s="9"/>
      <c r="AC400" s="111"/>
      <c r="AD400" s="111"/>
    </row>
    <row r="401" spans="1:30" ht="15.6" hidden="1" customHeight="1" x14ac:dyDescent="0.2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147" t="s">
        <v>290</v>
      </c>
      <c r="S401" s="70" t="s">
        <v>0</v>
      </c>
      <c r="T401" s="1">
        <f>SUM(T402:T405)</f>
        <v>293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66">
        <f t="shared" si="45"/>
        <v>293</v>
      </c>
      <c r="AA401" s="65">
        <v>2018</v>
      </c>
      <c r="AB401" s="9"/>
      <c r="AC401" s="111"/>
      <c r="AD401" s="111"/>
    </row>
    <row r="402" spans="1:30" ht="15.6" hidden="1" customHeight="1" x14ac:dyDescent="0.25">
      <c r="A402" s="60" t="s">
        <v>19</v>
      </c>
      <c r="B402" s="60" t="s">
        <v>19</v>
      </c>
      <c r="C402" s="60" t="s">
        <v>26</v>
      </c>
      <c r="D402" s="60" t="s">
        <v>19</v>
      </c>
      <c r="E402" s="60" t="s">
        <v>22</v>
      </c>
      <c r="F402" s="60" t="s">
        <v>19</v>
      </c>
      <c r="G402" s="60" t="s">
        <v>23</v>
      </c>
      <c r="H402" s="60" t="s">
        <v>20</v>
      </c>
      <c r="I402" s="60" t="s">
        <v>25</v>
      </c>
      <c r="J402" s="60" t="s">
        <v>19</v>
      </c>
      <c r="K402" s="60" t="s">
        <v>19</v>
      </c>
      <c r="L402" s="60" t="s">
        <v>21</v>
      </c>
      <c r="M402" s="60" t="s">
        <v>20</v>
      </c>
      <c r="N402" s="60" t="s">
        <v>19</v>
      </c>
      <c r="O402" s="60" t="s">
        <v>25</v>
      </c>
      <c r="P402" s="60" t="s">
        <v>23</v>
      </c>
      <c r="Q402" s="60" t="s">
        <v>46</v>
      </c>
      <c r="R402" s="148"/>
      <c r="S402" s="70" t="s">
        <v>0</v>
      </c>
      <c r="T402" s="1">
        <v>117.2</v>
      </c>
      <c r="U402" s="1">
        <v>0</v>
      </c>
      <c r="V402" s="1">
        <v>0</v>
      </c>
      <c r="W402" s="1">
        <v>0</v>
      </c>
      <c r="X402" s="1">
        <v>0</v>
      </c>
      <c r="Y402" s="1">
        <v>0</v>
      </c>
      <c r="Z402" s="66">
        <f t="shared" si="45"/>
        <v>117.2</v>
      </c>
      <c r="AA402" s="65">
        <v>2018</v>
      </c>
      <c r="AB402" s="9"/>
      <c r="AC402" s="111"/>
      <c r="AD402" s="111"/>
    </row>
    <row r="403" spans="1:30" ht="15.6" hidden="1" customHeight="1" x14ac:dyDescent="0.25">
      <c r="A403" s="60" t="s">
        <v>19</v>
      </c>
      <c r="B403" s="60" t="s">
        <v>19</v>
      </c>
      <c r="C403" s="60" t="s">
        <v>26</v>
      </c>
      <c r="D403" s="60" t="s">
        <v>19</v>
      </c>
      <c r="E403" s="60" t="s">
        <v>22</v>
      </c>
      <c r="F403" s="60" t="s">
        <v>19</v>
      </c>
      <c r="G403" s="60" t="s">
        <v>23</v>
      </c>
      <c r="H403" s="60" t="s">
        <v>20</v>
      </c>
      <c r="I403" s="60" t="s">
        <v>25</v>
      </c>
      <c r="J403" s="60" t="s">
        <v>19</v>
      </c>
      <c r="K403" s="60" t="s">
        <v>19</v>
      </c>
      <c r="L403" s="60" t="s">
        <v>21</v>
      </c>
      <c r="M403" s="60" t="s">
        <v>38</v>
      </c>
      <c r="N403" s="60" t="s">
        <v>19</v>
      </c>
      <c r="O403" s="60" t="s">
        <v>25</v>
      </c>
      <c r="P403" s="60" t="s">
        <v>23</v>
      </c>
      <c r="Q403" s="60" t="s">
        <v>47</v>
      </c>
      <c r="R403" s="148"/>
      <c r="S403" s="70" t="s">
        <v>0</v>
      </c>
      <c r="T403" s="1">
        <v>22.6</v>
      </c>
      <c r="U403" s="1">
        <v>0</v>
      </c>
      <c r="V403" s="1">
        <v>0</v>
      </c>
      <c r="W403" s="1">
        <v>0</v>
      </c>
      <c r="X403" s="1">
        <v>0</v>
      </c>
      <c r="Y403" s="1">
        <v>0</v>
      </c>
      <c r="Z403" s="66">
        <f t="shared" si="45"/>
        <v>22.6</v>
      </c>
      <c r="AA403" s="65">
        <v>2018</v>
      </c>
      <c r="AB403" s="9"/>
      <c r="AC403" s="111"/>
      <c r="AD403" s="111"/>
    </row>
    <row r="404" spans="1:30" ht="15.6" hidden="1" customHeight="1" x14ac:dyDescent="0.25">
      <c r="A404" s="60" t="s">
        <v>19</v>
      </c>
      <c r="B404" s="60" t="s">
        <v>19</v>
      </c>
      <c r="C404" s="60" t="s">
        <v>26</v>
      </c>
      <c r="D404" s="60" t="s">
        <v>19</v>
      </c>
      <c r="E404" s="60" t="s">
        <v>22</v>
      </c>
      <c r="F404" s="60" t="s">
        <v>19</v>
      </c>
      <c r="G404" s="60" t="s">
        <v>23</v>
      </c>
      <c r="H404" s="60" t="s">
        <v>20</v>
      </c>
      <c r="I404" s="60" t="s">
        <v>25</v>
      </c>
      <c r="J404" s="60" t="s">
        <v>19</v>
      </c>
      <c r="K404" s="60" t="s">
        <v>19</v>
      </c>
      <c r="L404" s="60" t="s">
        <v>21</v>
      </c>
      <c r="M404" s="60" t="s">
        <v>38</v>
      </c>
      <c r="N404" s="60" t="s">
        <v>19</v>
      </c>
      <c r="O404" s="60" t="s">
        <v>25</v>
      </c>
      <c r="P404" s="60" t="s">
        <v>23</v>
      </c>
      <c r="Q404" s="60" t="s">
        <v>47</v>
      </c>
      <c r="R404" s="148"/>
      <c r="S404" s="70" t="s">
        <v>0</v>
      </c>
      <c r="T404" s="1">
        <v>61.5</v>
      </c>
      <c r="U404" s="1">
        <v>0</v>
      </c>
      <c r="V404" s="1">
        <v>0</v>
      </c>
      <c r="W404" s="1">
        <v>0</v>
      </c>
      <c r="X404" s="1">
        <v>0</v>
      </c>
      <c r="Y404" s="1">
        <v>0</v>
      </c>
      <c r="Z404" s="66">
        <f t="shared" si="45"/>
        <v>61.5</v>
      </c>
      <c r="AA404" s="65">
        <v>2018</v>
      </c>
      <c r="AB404" s="9"/>
      <c r="AC404" s="111"/>
      <c r="AD404" s="111"/>
    </row>
    <row r="405" spans="1:30" ht="15.6" hidden="1" customHeight="1" x14ac:dyDescent="0.25">
      <c r="A405" s="60" t="s">
        <v>19</v>
      </c>
      <c r="B405" s="60" t="s">
        <v>19</v>
      </c>
      <c r="C405" s="60" t="s">
        <v>26</v>
      </c>
      <c r="D405" s="60" t="s">
        <v>19</v>
      </c>
      <c r="E405" s="60" t="s">
        <v>22</v>
      </c>
      <c r="F405" s="60" t="s">
        <v>19</v>
      </c>
      <c r="G405" s="60" t="s">
        <v>23</v>
      </c>
      <c r="H405" s="60" t="s">
        <v>20</v>
      </c>
      <c r="I405" s="60" t="s">
        <v>25</v>
      </c>
      <c r="J405" s="60" t="s">
        <v>19</v>
      </c>
      <c r="K405" s="60" t="s">
        <v>19</v>
      </c>
      <c r="L405" s="60" t="s">
        <v>21</v>
      </c>
      <c r="M405" s="60" t="s">
        <v>38</v>
      </c>
      <c r="N405" s="60" t="s">
        <v>19</v>
      </c>
      <c r="O405" s="60" t="s">
        <v>25</v>
      </c>
      <c r="P405" s="60" t="s">
        <v>23</v>
      </c>
      <c r="Q405" s="60" t="s">
        <v>40</v>
      </c>
      <c r="R405" s="149"/>
      <c r="S405" s="70" t="s">
        <v>0</v>
      </c>
      <c r="T405" s="1">
        <v>91.7</v>
      </c>
      <c r="U405" s="1">
        <v>0</v>
      </c>
      <c r="V405" s="1">
        <v>0</v>
      </c>
      <c r="W405" s="1">
        <v>0</v>
      </c>
      <c r="X405" s="1">
        <v>0</v>
      </c>
      <c r="Y405" s="1">
        <v>0</v>
      </c>
      <c r="Z405" s="66">
        <f t="shared" si="45"/>
        <v>91.7</v>
      </c>
      <c r="AA405" s="65">
        <v>2018</v>
      </c>
      <c r="AB405" s="9"/>
      <c r="AC405" s="111"/>
      <c r="AD405" s="111"/>
    </row>
    <row r="406" spans="1:30" ht="31.15" hidden="1" customHeight="1" x14ac:dyDescent="0.25">
      <c r="A406" s="42"/>
      <c r="B406" s="42"/>
      <c r="C406" s="42"/>
      <c r="D406" s="42"/>
      <c r="E406" s="42"/>
      <c r="F406" s="42"/>
      <c r="G406" s="42"/>
      <c r="H406" s="42"/>
      <c r="I406" s="42"/>
      <c r="J406" s="42"/>
      <c r="K406" s="42"/>
      <c r="L406" s="42"/>
      <c r="M406" s="42"/>
      <c r="N406" s="42"/>
      <c r="O406" s="42"/>
      <c r="P406" s="42"/>
      <c r="Q406" s="42"/>
      <c r="R406" s="87" t="s">
        <v>291</v>
      </c>
      <c r="S406" s="93" t="s">
        <v>202</v>
      </c>
      <c r="T406" s="3">
        <v>126</v>
      </c>
      <c r="U406" s="3">
        <v>0</v>
      </c>
      <c r="V406" s="3">
        <v>0</v>
      </c>
      <c r="W406" s="3">
        <v>0</v>
      </c>
      <c r="X406" s="3">
        <v>0</v>
      </c>
      <c r="Y406" s="3">
        <v>0</v>
      </c>
      <c r="Z406" s="6">
        <f t="shared" si="45"/>
        <v>126</v>
      </c>
      <c r="AA406" s="44">
        <v>2018</v>
      </c>
      <c r="AB406" s="9"/>
      <c r="AC406" s="111"/>
      <c r="AD406" s="111"/>
    </row>
    <row r="407" spans="1:30" ht="15.6" hidden="1" customHeight="1" x14ac:dyDescent="0.2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147" t="s">
        <v>292</v>
      </c>
      <c r="S407" s="70" t="s">
        <v>0</v>
      </c>
      <c r="T407" s="1">
        <f>SUM(T408:T411)</f>
        <v>470.59999999999997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66">
        <f t="shared" si="45"/>
        <v>470.59999999999997</v>
      </c>
      <c r="AA407" s="65">
        <v>2018</v>
      </c>
      <c r="AB407" s="9"/>
      <c r="AC407" s="111"/>
      <c r="AD407" s="111"/>
    </row>
    <row r="408" spans="1:30" ht="15.6" hidden="1" customHeight="1" x14ac:dyDescent="0.25">
      <c r="A408" s="60" t="s">
        <v>19</v>
      </c>
      <c r="B408" s="60" t="s">
        <v>19</v>
      </c>
      <c r="C408" s="60" t="s">
        <v>26</v>
      </c>
      <c r="D408" s="60" t="s">
        <v>19</v>
      </c>
      <c r="E408" s="60" t="s">
        <v>22</v>
      </c>
      <c r="F408" s="60" t="s">
        <v>19</v>
      </c>
      <c r="G408" s="60" t="s">
        <v>23</v>
      </c>
      <c r="H408" s="60" t="s">
        <v>20</v>
      </c>
      <c r="I408" s="60" t="s">
        <v>25</v>
      </c>
      <c r="J408" s="60" t="s">
        <v>19</v>
      </c>
      <c r="K408" s="60" t="s">
        <v>19</v>
      </c>
      <c r="L408" s="60" t="s">
        <v>21</v>
      </c>
      <c r="M408" s="60" t="s">
        <v>20</v>
      </c>
      <c r="N408" s="60" t="s">
        <v>19</v>
      </c>
      <c r="O408" s="60" t="s">
        <v>25</v>
      </c>
      <c r="P408" s="60" t="s">
        <v>23</v>
      </c>
      <c r="Q408" s="60" t="s">
        <v>46</v>
      </c>
      <c r="R408" s="148"/>
      <c r="S408" s="70" t="s">
        <v>0</v>
      </c>
      <c r="T408" s="1">
        <v>188.2</v>
      </c>
      <c r="U408" s="1">
        <v>0</v>
      </c>
      <c r="V408" s="1">
        <v>0</v>
      </c>
      <c r="W408" s="1">
        <v>0</v>
      </c>
      <c r="X408" s="1">
        <v>0</v>
      </c>
      <c r="Y408" s="1">
        <v>0</v>
      </c>
      <c r="Z408" s="66">
        <f t="shared" si="45"/>
        <v>188.2</v>
      </c>
      <c r="AA408" s="65">
        <v>2018</v>
      </c>
      <c r="AB408" s="9"/>
      <c r="AC408" s="111"/>
      <c r="AD408" s="111"/>
    </row>
    <row r="409" spans="1:30" ht="15.6" hidden="1" customHeight="1" x14ac:dyDescent="0.25">
      <c r="A409" s="60" t="s">
        <v>19</v>
      </c>
      <c r="B409" s="60" t="s">
        <v>19</v>
      </c>
      <c r="C409" s="60" t="s">
        <v>26</v>
      </c>
      <c r="D409" s="60" t="s">
        <v>19</v>
      </c>
      <c r="E409" s="60" t="s">
        <v>22</v>
      </c>
      <c r="F409" s="60" t="s">
        <v>19</v>
      </c>
      <c r="G409" s="60" t="s">
        <v>23</v>
      </c>
      <c r="H409" s="60" t="s">
        <v>20</v>
      </c>
      <c r="I409" s="60" t="s">
        <v>25</v>
      </c>
      <c r="J409" s="60" t="s">
        <v>19</v>
      </c>
      <c r="K409" s="60" t="s">
        <v>19</v>
      </c>
      <c r="L409" s="60" t="s">
        <v>21</v>
      </c>
      <c r="M409" s="60" t="s">
        <v>38</v>
      </c>
      <c r="N409" s="60" t="s">
        <v>19</v>
      </c>
      <c r="O409" s="60" t="s">
        <v>25</v>
      </c>
      <c r="P409" s="60" t="s">
        <v>23</v>
      </c>
      <c r="Q409" s="60" t="s">
        <v>47</v>
      </c>
      <c r="R409" s="148"/>
      <c r="S409" s="70" t="s">
        <v>0</v>
      </c>
      <c r="T409" s="1">
        <v>35.1</v>
      </c>
      <c r="U409" s="1">
        <v>0</v>
      </c>
      <c r="V409" s="1">
        <v>0</v>
      </c>
      <c r="W409" s="1">
        <v>0</v>
      </c>
      <c r="X409" s="1">
        <v>0</v>
      </c>
      <c r="Y409" s="1">
        <v>0</v>
      </c>
      <c r="Z409" s="66">
        <f t="shared" si="45"/>
        <v>35.1</v>
      </c>
      <c r="AA409" s="65">
        <v>2018</v>
      </c>
      <c r="AB409" s="9"/>
      <c r="AC409" s="111"/>
      <c r="AD409" s="111"/>
    </row>
    <row r="410" spans="1:30" ht="15.6" hidden="1" customHeight="1" x14ac:dyDescent="0.25">
      <c r="A410" s="60" t="s">
        <v>19</v>
      </c>
      <c r="B410" s="60" t="s">
        <v>19</v>
      </c>
      <c r="C410" s="60" t="s">
        <v>26</v>
      </c>
      <c r="D410" s="60" t="s">
        <v>19</v>
      </c>
      <c r="E410" s="60" t="s">
        <v>22</v>
      </c>
      <c r="F410" s="60" t="s">
        <v>19</v>
      </c>
      <c r="G410" s="60" t="s">
        <v>23</v>
      </c>
      <c r="H410" s="60" t="s">
        <v>20</v>
      </c>
      <c r="I410" s="60" t="s">
        <v>25</v>
      </c>
      <c r="J410" s="60" t="s">
        <v>19</v>
      </c>
      <c r="K410" s="60" t="s">
        <v>19</v>
      </c>
      <c r="L410" s="60" t="s">
        <v>21</v>
      </c>
      <c r="M410" s="60" t="s">
        <v>38</v>
      </c>
      <c r="N410" s="60" t="s">
        <v>19</v>
      </c>
      <c r="O410" s="60" t="s">
        <v>25</v>
      </c>
      <c r="P410" s="60" t="s">
        <v>23</v>
      </c>
      <c r="Q410" s="60" t="s">
        <v>47</v>
      </c>
      <c r="R410" s="148"/>
      <c r="S410" s="70" t="s">
        <v>0</v>
      </c>
      <c r="T410" s="1">
        <v>98.8</v>
      </c>
      <c r="U410" s="1">
        <v>0</v>
      </c>
      <c r="V410" s="1">
        <v>0</v>
      </c>
      <c r="W410" s="1">
        <v>0</v>
      </c>
      <c r="X410" s="1">
        <v>0</v>
      </c>
      <c r="Y410" s="1">
        <v>0</v>
      </c>
      <c r="Z410" s="66">
        <f t="shared" si="45"/>
        <v>98.8</v>
      </c>
      <c r="AA410" s="65">
        <v>2018</v>
      </c>
      <c r="AB410" s="9"/>
      <c r="AC410" s="111"/>
      <c r="AD410" s="111"/>
    </row>
    <row r="411" spans="1:30" ht="15.6" hidden="1" customHeight="1" x14ac:dyDescent="0.25">
      <c r="A411" s="60" t="s">
        <v>19</v>
      </c>
      <c r="B411" s="60" t="s">
        <v>19</v>
      </c>
      <c r="C411" s="60" t="s">
        <v>26</v>
      </c>
      <c r="D411" s="60" t="s">
        <v>19</v>
      </c>
      <c r="E411" s="60" t="s">
        <v>22</v>
      </c>
      <c r="F411" s="60" t="s">
        <v>19</v>
      </c>
      <c r="G411" s="60" t="s">
        <v>23</v>
      </c>
      <c r="H411" s="60" t="s">
        <v>20</v>
      </c>
      <c r="I411" s="60" t="s">
        <v>25</v>
      </c>
      <c r="J411" s="60" t="s">
        <v>19</v>
      </c>
      <c r="K411" s="60" t="s">
        <v>19</v>
      </c>
      <c r="L411" s="60" t="s">
        <v>21</v>
      </c>
      <c r="M411" s="60" t="s">
        <v>38</v>
      </c>
      <c r="N411" s="60" t="s">
        <v>19</v>
      </c>
      <c r="O411" s="60" t="s">
        <v>25</v>
      </c>
      <c r="P411" s="60" t="s">
        <v>23</v>
      </c>
      <c r="Q411" s="60" t="s">
        <v>40</v>
      </c>
      <c r="R411" s="149"/>
      <c r="S411" s="70" t="s">
        <v>0</v>
      </c>
      <c r="T411" s="1">
        <v>148.5</v>
      </c>
      <c r="U411" s="1">
        <v>0</v>
      </c>
      <c r="V411" s="1">
        <v>0</v>
      </c>
      <c r="W411" s="1">
        <v>0</v>
      </c>
      <c r="X411" s="1">
        <v>0</v>
      </c>
      <c r="Y411" s="1">
        <v>0</v>
      </c>
      <c r="Z411" s="66">
        <f t="shared" si="45"/>
        <v>148.5</v>
      </c>
      <c r="AA411" s="65">
        <v>2018</v>
      </c>
      <c r="AB411" s="9"/>
      <c r="AC411" s="111"/>
      <c r="AD411" s="111"/>
    </row>
    <row r="412" spans="1:30" ht="31.15" hidden="1" customHeight="1" x14ac:dyDescent="0.25">
      <c r="A412" s="42"/>
      <c r="B412" s="42"/>
      <c r="C412" s="42"/>
      <c r="D412" s="42"/>
      <c r="E412" s="42"/>
      <c r="F412" s="42"/>
      <c r="G412" s="42"/>
      <c r="H412" s="42"/>
      <c r="I412" s="42"/>
      <c r="J412" s="42"/>
      <c r="K412" s="42"/>
      <c r="L412" s="42"/>
      <c r="M412" s="42"/>
      <c r="N412" s="42"/>
      <c r="O412" s="42"/>
      <c r="P412" s="42"/>
      <c r="Q412" s="42"/>
      <c r="R412" s="87" t="s">
        <v>293</v>
      </c>
      <c r="S412" s="93" t="s">
        <v>201</v>
      </c>
      <c r="T412" s="3">
        <v>131</v>
      </c>
      <c r="U412" s="3">
        <v>0</v>
      </c>
      <c r="V412" s="3">
        <v>0</v>
      </c>
      <c r="W412" s="3">
        <v>0</v>
      </c>
      <c r="X412" s="3">
        <v>0</v>
      </c>
      <c r="Y412" s="3">
        <v>0</v>
      </c>
      <c r="Z412" s="6">
        <f t="shared" si="45"/>
        <v>131</v>
      </c>
      <c r="AA412" s="44">
        <v>2018</v>
      </c>
      <c r="AB412" s="9"/>
      <c r="AC412" s="111"/>
      <c r="AD412" s="111"/>
    </row>
    <row r="413" spans="1:30" ht="15.6" hidden="1" customHeight="1" x14ac:dyDescent="0.2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147" t="s">
        <v>294</v>
      </c>
      <c r="S413" s="70" t="s">
        <v>0</v>
      </c>
      <c r="T413" s="1">
        <f>SUM(T414:T417)</f>
        <v>879.8</v>
      </c>
      <c r="U413" s="1">
        <v>0</v>
      </c>
      <c r="V413" s="1">
        <v>0</v>
      </c>
      <c r="W413" s="1">
        <v>0</v>
      </c>
      <c r="X413" s="1">
        <v>0</v>
      </c>
      <c r="Y413" s="1">
        <v>0</v>
      </c>
      <c r="Z413" s="66">
        <f t="shared" si="45"/>
        <v>879.8</v>
      </c>
      <c r="AA413" s="65">
        <v>2018</v>
      </c>
      <c r="AB413" s="9"/>
      <c r="AC413" s="111"/>
      <c r="AD413" s="111"/>
    </row>
    <row r="414" spans="1:30" ht="15.6" hidden="1" customHeight="1" x14ac:dyDescent="0.25">
      <c r="A414" s="60" t="s">
        <v>19</v>
      </c>
      <c r="B414" s="60" t="s">
        <v>19</v>
      </c>
      <c r="C414" s="60" t="s">
        <v>26</v>
      </c>
      <c r="D414" s="60" t="s">
        <v>19</v>
      </c>
      <c r="E414" s="60" t="s">
        <v>22</v>
      </c>
      <c r="F414" s="60" t="s">
        <v>19</v>
      </c>
      <c r="G414" s="60" t="s">
        <v>23</v>
      </c>
      <c r="H414" s="60" t="s">
        <v>20</v>
      </c>
      <c r="I414" s="60" t="s">
        <v>25</v>
      </c>
      <c r="J414" s="60" t="s">
        <v>19</v>
      </c>
      <c r="K414" s="60" t="s">
        <v>19</v>
      </c>
      <c r="L414" s="60" t="s">
        <v>21</v>
      </c>
      <c r="M414" s="60" t="s">
        <v>20</v>
      </c>
      <c r="N414" s="60" t="s">
        <v>19</v>
      </c>
      <c r="O414" s="60" t="s">
        <v>25</v>
      </c>
      <c r="P414" s="60" t="s">
        <v>23</v>
      </c>
      <c r="Q414" s="60" t="s">
        <v>46</v>
      </c>
      <c r="R414" s="148"/>
      <c r="S414" s="70" t="s">
        <v>0</v>
      </c>
      <c r="T414" s="1">
        <v>350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66">
        <f t="shared" si="45"/>
        <v>350</v>
      </c>
      <c r="AA414" s="65">
        <v>2018</v>
      </c>
      <c r="AB414" s="9"/>
      <c r="AC414" s="111"/>
      <c r="AD414" s="111"/>
    </row>
    <row r="415" spans="1:30" ht="15.6" hidden="1" customHeight="1" x14ac:dyDescent="0.25">
      <c r="A415" s="60" t="s">
        <v>19</v>
      </c>
      <c r="B415" s="60" t="s">
        <v>19</v>
      </c>
      <c r="C415" s="60" t="s">
        <v>26</v>
      </c>
      <c r="D415" s="60" t="s">
        <v>19</v>
      </c>
      <c r="E415" s="60" t="s">
        <v>22</v>
      </c>
      <c r="F415" s="60" t="s">
        <v>19</v>
      </c>
      <c r="G415" s="60" t="s">
        <v>23</v>
      </c>
      <c r="H415" s="60" t="s">
        <v>20</v>
      </c>
      <c r="I415" s="60" t="s">
        <v>25</v>
      </c>
      <c r="J415" s="60" t="s">
        <v>19</v>
      </c>
      <c r="K415" s="60" t="s">
        <v>19</v>
      </c>
      <c r="L415" s="60" t="s">
        <v>21</v>
      </c>
      <c r="M415" s="60" t="s">
        <v>38</v>
      </c>
      <c r="N415" s="60" t="s">
        <v>19</v>
      </c>
      <c r="O415" s="60" t="s">
        <v>25</v>
      </c>
      <c r="P415" s="60" t="s">
        <v>23</v>
      </c>
      <c r="Q415" s="60" t="s">
        <v>47</v>
      </c>
      <c r="R415" s="148"/>
      <c r="S415" s="70" t="s">
        <v>0</v>
      </c>
      <c r="T415" s="1">
        <v>10</v>
      </c>
      <c r="U415" s="1">
        <v>0</v>
      </c>
      <c r="V415" s="1">
        <v>0</v>
      </c>
      <c r="W415" s="1">
        <v>0</v>
      </c>
      <c r="X415" s="1">
        <v>0</v>
      </c>
      <c r="Y415" s="1">
        <v>0</v>
      </c>
      <c r="Z415" s="66">
        <f t="shared" si="45"/>
        <v>10</v>
      </c>
      <c r="AA415" s="65">
        <v>2018</v>
      </c>
      <c r="AB415" s="9"/>
      <c r="AC415" s="111"/>
      <c r="AD415" s="111"/>
    </row>
    <row r="416" spans="1:30" ht="15.6" hidden="1" customHeight="1" x14ac:dyDescent="0.25">
      <c r="A416" s="60" t="s">
        <v>19</v>
      </c>
      <c r="B416" s="60" t="s">
        <v>19</v>
      </c>
      <c r="C416" s="60" t="s">
        <v>26</v>
      </c>
      <c r="D416" s="60" t="s">
        <v>19</v>
      </c>
      <c r="E416" s="60" t="s">
        <v>22</v>
      </c>
      <c r="F416" s="60" t="s">
        <v>19</v>
      </c>
      <c r="G416" s="60" t="s">
        <v>23</v>
      </c>
      <c r="H416" s="60" t="s">
        <v>20</v>
      </c>
      <c r="I416" s="60" t="s">
        <v>25</v>
      </c>
      <c r="J416" s="60" t="s">
        <v>19</v>
      </c>
      <c r="K416" s="60" t="s">
        <v>19</v>
      </c>
      <c r="L416" s="60" t="s">
        <v>21</v>
      </c>
      <c r="M416" s="60" t="s">
        <v>38</v>
      </c>
      <c r="N416" s="60" t="s">
        <v>19</v>
      </c>
      <c r="O416" s="60" t="s">
        <v>25</v>
      </c>
      <c r="P416" s="60" t="s">
        <v>23</v>
      </c>
      <c r="Q416" s="60" t="s">
        <v>47</v>
      </c>
      <c r="R416" s="148"/>
      <c r="S416" s="70" t="s">
        <v>0</v>
      </c>
      <c r="T416" s="1">
        <v>141.69999999999999</v>
      </c>
      <c r="U416" s="1">
        <v>0</v>
      </c>
      <c r="V416" s="1">
        <v>0</v>
      </c>
      <c r="W416" s="1">
        <v>0</v>
      </c>
      <c r="X416" s="1">
        <v>0</v>
      </c>
      <c r="Y416" s="1">
        <v>0</v>
      </c>
      <c r="Z416" s="66">
        <f t="shared" si="45"/>
        <v>141.69999999999999</v>
      </c>
      <c r="AA416" s="65">
        <v>2018</v>
      </c>
      <c r="AB416" s="9"/>
      <c r="AC416" s="111"/>
      <c r="AD416" s="111"/>
    </row>
    <row r="417" spans="1:30" ht="15.6" hidden="1" customHeight="1" x14ac:dyDescent="0.25">
      <c r="A417" s="60" t="s">
        <v>19</v>
      </c>
      <c r="B417" s="60" t="s">
        <v>19</v>
      </c>
      <c r="C417" s="60" t="s">
        <v>26</v>
      </c>
      <c r="D417" s="60" t="s">
        <v>19</v>
      </c>
      <c r="E417" s="60" t="s">
        <v>22</v>
      </c>
      <c r="F417" s="60" t="s">
        <v>19</v>
      </c>
      <c r="G417" s="60" t="s">
        <v>23</v>
      </c>
      <c r="H417" s="60" t="s">
        <v>20</v>
      </c>
      <c r="I417" s="60" t="s">
        <v>25</v>
      </c>
      <c r="J417" s="60" t="s">
        <v>19</v>
      </c>
      <c r="K417" s="60" t="s">
        <v>19</v>
      </c>
      <c r="L417" s="60" t="s">
        <v>21</v>
      </c>
      <c r="M417" s="60" t="s">
        <v>38</v>
      </c>
      <c r="N417" s="60" t="s">
        <v>19</v>
      </c>
      <c r="O417" s="60" t="s">
        <v>25</v>
      </c>
      <c r="P417" s="60" t="s">
        <v>23</v>
      </c>
      <c r="Q417" s="60" t="s">
        <v>40</v>
      </c>
      <c r="R417" s="149"/>
      <c r="S417" s="70" t="s">
        <v>0</v>
      </c>
      <c r="T417" s="1">
        <v>378.1</v>
      </c>
      <c r="U417" s="1">
        <v>0</v>
      </c>
      <c r="V417" s="1">
        <v>0</v>
      </c>
      <c r="W417" s="1">
        <v>0</v>
      </c>
      <c r="X417" s="1">
        <v>0</v>
      </c>
      <c r="Y417" s="1">
        <v>0</v>
      </c>
      <c r="Z417" s="66">
        <f t="shared" si="45"/>
        <v>378.1</v>
      </c>
      <c r="AA417" s="65">
        <v>2018</v>
      </c>
      <c r="AB417" s="9"/>
      <c r="AC417" s="111"/>
      <c r="AD417" s="111"/>
    </row>
    <row r="418" spans="1:30" ht="27.6" hidden="1" customHeight="1" x14ac:dyDescent="0.25">
      <c r="A418" s="42"/>
      <c r="B418" s="42"/>
      <c r="C418" s="42"/>
      <c r="D418" s="42"/>
      <c r="E418" s="42"/>
      <c r="F418" s="42"/>
      <c r="G418" s="42"/>
      <c r="H418" s="42"/>
      <c r="I418" s="42"/>
      <c r="J418" s="42"/>
      <c r="K418" s="42"/>
      <c r="L418" s="42"/>
      <c r="M418" s="42"/>
      <c r="N418" s="42"/>
      <c r="O418" s="42"/>
      <c r="P418" s="42"/>
      <c r="Q418" s="42"/>
      <c r="R418" s="99" t="s">
        <v>295</v>
      </c>
      <c r="S418" s="98" t="s">
        <v>201</v>
      </c>
      <c r="T418" s="3">
        <v>500</v>
      </c>
      <c r="U418" s="3">
        <v>0</v>
      </c>
      <c r="V418" s="3">
        <v>0</v>
      </c>
      <c r="W418" s="3">
        <v>0</v>
      </c>
      <c r="X418" s="3">
        <v>0</v>
      </c>
      <c r="Y418" s="3">
        <v>0</v>
      </c>
      <c r="Z418" s="6">
        <f t="shared" si="45"/>
        <v>500</v>
      </c>
      <c r="AA418" s="44">
        <v>2018</v>
      </c>
      <c r="AB418" s="9"/>
      <c r="AC418" s="111"/>
      <c r="AD418" s="111"/>
    </row>
    <row r="419" spans="1:30" ht="17.25" hidden="1" customHeight="1" x14ac:dyDescent="0.2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147" t="s">
        <v>296</v>
      </c>
      <c r="S419" s="70" t="s">
        <v>0</v>
      </c>
      <c r="T419" s="1">
        <f>SUM(T420:T423)</f>
        <v>811.21499999999992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66">
        <f t="shared" si="45"/>
        <v>811.21499999999992</v>
      </c>
      <c r="AA419" s="65">
        <v>2018</v>
      </c>
      <c r="AB419" s="9"/>
      <c r="AC419" s="111"/>
      <c r="AD419" s="111"/>
    </row>
    <row r="420" spans="1:30" ht="15.6" hidden="1" customHeight="1" x14ac:dyDescent="0.25">
      <c r="A420" s="60" t="s">
        <v>19</v>
      </c>
      <c r="B420" s="60" t="s">
        <v>19</v>
      </c>
      <c r="C420" s="60" t="s">
        <v>26</v>
      </c>
      <c r="D420" s="60" t="s">
        <v>19</v>
      </c>
      <c r="E420" s="60" t="s">
        <v>22</v>
      </c>
      <c r="F420" s="60" t="s">
        <v>19</v>
      </c>
      <c r="G420" s="60" t="s">
        <v>23</v>
      </c>
      <c r="H420" s="60" t="s">
        <v>20</v>
      </c>
      <c r="I420" s="60" t="s">
        <v>25</v>
      </c>
      <c r="J420" s="60" t="s">
        <v>19</v>
      </c>
      <c r="K420" s="60" t="s">
        <v>19</v>
      </c>
      <c r="L420" s="60" t="s">
        <v>21</v>
      </c>
      <c r="M420" s="60" t="s">
        <v>20</v>
      </c>
      <c r="N420" s="60" t="s">
        <v>19</v>
      </c>
      <c r="O420" s="60" t="s">
        <v>25</v>
      </c>
      <c r="P420" s="60" t="s">
        <v>23</v>
      </c>
      <c r="Q420" s="60" t="s">
        <v>46</v>
      </c>
      <c r="R420" s="148"/>
      <c r="S420" s="70" t="s">
        <v>0</v>
      </c>
      <c r="T420" s="1">
        <v>324.51499999999999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66">
        <f t="shared" si="45"/>
        <v>324.51499999999999</v>
      </c>
      <c r="AA420" s="65">
        <v>2018</v>
      </c>
      <c r="AB420" s="9"/>
      <c r="AC420" s="111"/>
      <c r="AD420" s="111"/>
    </row>
    <row r="421" spans="1:30" ht="15.6" hidden="1" customHeight="1" x14ac:dyDescent="0.25">
      <c r="A421" s="60" t="s">
        <v>19</v>
      </c>
      <c r="B421" s="60" t="s">
        <v>19</v>
      </c>
      <c r="C421" s="60" t="s">
        <v>26</v>
      </c>
      <c r="D421" s="60" t="s">
        <v>19</v>
      </c>
      <c r="E421" s="60" t="s">
        <v>22</v>
      </c>
      <c r="F421" s="60" t="s">
        <v>19</v>
      </c>
      <c r="G421" s="60" t="s">
        <v>23</v>
      </c>
      <c r="H421" s="60" t="s">
        <v>20</v>
      </c>
      <c r="I421" s="60" t="s">
        <v>25</v>
      </c>
      <c r="J421" s="60" t="s">
        <v>19</v>
      </c>
      <c r="K421" s="60" t="s">
        <v>19</v>
      </c>
      <c r="L421" s="60" t="s">
        <v>21</v>
      </c>
      <c r="M421" s="60" t="s">
        <v>38</v>
      </c>
      <c r="N421" s="60" t="s">
        <v>19</v>
      </c>
      <c r="O421" s="60" t="s">
        <v>25</v>
      </c>
      <c r="P421" s="60" t="s">
        <v>23</v>
      </c>
      <c r="Q421" s="60" t="s">
        <v>47</v>
      </c>
      <c r="R421" s="148"/>
      <c r="S421" s="70" t="s">
        <v>0</v>
      </c>
      <c r="T421" s="1">
        <v>15</v>
      </c>
      <c r="U421" s="1">
        <v>0</v>
      </c>
      <c r="V421" s="1">
        <v>0</v>
      </c>
      <c r="W421" s="1">
        <v>0</v>
      </c>
      <c r="X421" s="1">
        <v>0</v>
      </c>
      <c r="Y421" s="1">
        <v>0</v>
      </c>
      <c r="Z421" s="66">
        <f t="shared" si="45"/>
        <v>15</v>
      </c>
      <c r="AA421" s="65">
        <v>2018</v>
      </c>
      <c r="AB421" s="9"/>
      <c r="AC421" s="111"/>
      <c r="AD421" s="111"/>
    </row>
    <row r="422" spans="1:30" ht="15.6" hidden="1" customHeight="1" x14ac:dyDescent="0.25">
      <c r="A422" s="60" t="s">
        <v>19</v>
      </c>
      <c r="B422" s="60" t="s">
        <v>19</v>
      </c>
      <c r="C422" s="60" t="s">
        <v>26</v>
      </c>
      <c r="D422" s="60" t="s">
        <v>19</v>
      </c>
      <c r="E422" s="60" t="s">
        <v>22</v>
      </c>
      <c r="F422" s="60" t="s">
        <v>19</v>
      </c>
      <c r="G422" s="60" t="s">
        <v>23</v>
      </c>
      <c r="H422" s="60" t="s">
        <v>20</v>
      </c>
      <c r="I422" s="60" t="s">
        <v>25</v>
      </c>
      <c r="J422" s="60" t="s">
        <v>19</v>
      </c>
      <c r="K422" s="60" t="s">
        <v>19</v>
      </c>
      <c r="L422" s="60" t="s">
        <v>21</v>
      </c>
      <c r="M422" s="60" t="s">
        <v>38</v>
      </c>
      <c r="N422" s="60" t="s">
        <v>19</v>
      </c>
      <c r="O422" s="60" t="s">
        <v>25</v>
      </c>
      <c r="P422" s="60" t="s">
        <v>23</v>
      </c>
      <c r="Q422" s="60" t="s">
        <v>47</v>
      </c>
      <c r="R422" s="148"/>
      <c r="S422" s="70" t="s">
        <v>0</v>
      </c>
      <c r="T422" s="1">
        <v>170</v>
      </c>
      <c r="U422" s="1">
        <v>0</v>
      </c>
      <c r="V422" s="1">
        <v>0</v>
      </c>
      <c r="W422" s="1">
        <v>0</v>
      </c>
      <c r="X422" s="1">
        <v>0</v>
      </c>
      <c r="Y422" s="1">
        <v>0</v>
      </c>
      <c r="Z422" s="66">
        <f t="shared" si="45"/>
        <v>170</v>
      </c>
      <c r="AA422" s="65">
        <v>2018</v>
      </c>
      <c r="AB422" s="9"/>
      <c r="AC422" s="111"/>
      <c r="AD422" s="111"/>
    </row>
    <row r="423" spans="1:30" ht="15.6" hidden="1" customHeight="1" x14ac:dyDescent="0.25">
      <c r="A423" s="60" t="s">
        <v>19</v>
      </c>
      <c r="B423" s="60" t="s">
        <v>19</v>
      </c>
      <c r="C423" s="60" t="s">
        <v>26</v>
      </c>
      <c r="D423" s="60" t="s">
        <v>19</v>
      </c>
      <c r="E423" s="60" t="s">
        <v>22</v>
      </c>
      <c r="F423" s="60" t="s">
        <v>19</v>
      </c>
      <c r="G423" s="60" t="s">
        <v>23</v>
      </c>
      <c r="H423" s="60" t="s">
        <v>20</v>
      </c>
      <c r="I423" s="60" t="s">
        <v>25</v>
      </c>
      <c r="J423" s="60" t="s">
        <v>19</v>
      </c>
      <c r="K423" s="60" t="s">
        <v>19</v>
      </c>
      <c r="L423" s="60" t="s">
        <v>21</v>
      </c>
      <c r="M423" s="60" t="s">
        <v>38</v>
      </c>
      <c r="N423" s="60" t="s">
        <v>19</v>
      </c>
      <c r="O423" s="60" t="s">
        <v>25</v>
      </c>
      <c r="P423" s="60" t="s">
        <v>23</v>
      </c>
      <c r="Q423" s="60" t="s">
        <v>40</v>
      </c>
      <c r="R423" s="149"/>
      <c r="S423" s="70" t="s">
        <v>0</v>
      </c>
      <c r="T423" s="1">
        <v>301.7</v>
      </c>
      <c r="U423" s="1">
        <v>0</v>
      </c>
      <c r="V423" s="1">
        <v>0</v>
      </c>
      <c r="W423" s="1">
        <v>0</v>
      </c>
      <c r="X423" s="1">
        <v>0</v>
      </c>
      <c r="Y423" s="1">
        <v>0</v>
      </c>
      <c r="Z423" s="66">
        <f t="shared" si="45"/>
        <v>301.7</v>
      </c>
      <c r="AA423" s="65">
        <v>2018</v>
      </c>
      <c r="AB423" s="9"/>
      <c r="AC423" s="111"/>
      <c r="AD423" s="111"/>
    </row>
    <row r="424" spans="1:30" ht="31.15" hidden="1" customHeight="1" x14ac:dyDescent="0.25">
      <c r="A424" s="42"/>
      <c r="B424" s="42"/>
      <c r="C424" s="42"/>
      <c r="D424" s="42"/>
      <c r="E424" s="42"/>
      <c r="F424" s="42"/>
      <c r="G424" s="42"/>
      <c r="H424" s="42"/>
      <c r="I424" s="42"/>
      <c r="J424" s="42"/>
      <c r="K424" s="42"/>
      <c r="L424" s="42"/>
      <c r="M424" s="42"/>
      <c r="N424" s="42"/>
      <c r="O424" s="42"/>
      <c r="P424" s="42"/>
      <c r="Q424" s="42"/>
      <c r="R424" s="87" t="s">
        <v>297</v>
      </c>
      <c r="S424" s="93" t="s">
        <v>8</v>
      </c>
      <c r="T424" s="47">
        <v>1</v>
      </c>
      <c r="U424" s="47">
        <v>0</v>
      </c>
      <c r="V424" s="47">
        <v>0</v>
      </c>
      <c r="W424" s="47">
        <v>0</v>
      </c>
      <c r="X424" s="47">
        <v>0</v>
      </c>
      <c r="Y424" s="47">
        <v>0</v>
      </c>
      <c r="Z424" s="55">
        <f t="shared" si="45"/>
        <v>1</v>
      </c>
      <c r="AA424" s="44">
        <v>2018</v>
      </c>
      <c r="AB424" s="9"/>
      <c r="AC424" s="111"/>
      <c r="AD424" s="111"/>
    </row>
    <row r="425" spans="1:30" ht="15.6" hidden="1" customHeight="1" x14ac:dyDescent="0.2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147" t="s">
        <v>298</v>
      </c>
      <c r="S425" s="70" t="s">
        <v>0</v>
      </c>
      <c r="T425" s="1">
        <f>SUM(T426:T429)</f>
        <v>1054.8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66">
        <f t="shared" si="45"/>
        <v>1054.8</v>
      </c>
      <c r="AA425" s="65">
        <v>2018</v>
      </c>
      <c r="AB425" s="9"/>
      <c r="AC425" s="111"/>
      <c r="AD425" s="111"/>
    </row>
    <row r="426" spans="1:30" ht="15.6" hidden="1" customHeight="1" x14ac:dyDescent="0.25">
      <c r="A426" s="60" t="s">
        <v>19</v>
      </c>
      <c r="B426" s="60" t="s">
        <v>19</v>
      </c>
      <c r="C426" s="60" t="s">
        <v>26</v>
      </c>
      <c r="D426" s="60" t="s">
        <v>19</v>
      </c>
      <c r="E426" s="60" t="s">
        <v>22</v>
      </c>
      <c r="F426" s="60" t="s">
        <v>19</v>
      </c>
      <c r="G426" s="60" t="s">
        <v>23</v>
      </c>
      <c r="H426" s="60" t="s">
        <v>20</v>
      </c>
      <c r="I426" s="60" t="s">
        <v>25</v>
      </c>
      <c r="J426" s="60" t="s">
        <v>19</v>
      </c>
      <c r="K426" s="60" t="s">
        <v>19</v>
      </c>
      <c r="L426" s="60" t="s">
        <v>21</v>
      </c>
      <c r="M426" s="60" t="s">
        <v>20</v>
      </c>
      <c r="N426" s="60" t="s">
        <v>19</v>
      </c>
      <c r="O426" s="60" t="s">
        <v>25</v>
      </c>
      <c r="P426" s="60" t="s">
        <v>23</v>
      </c>
      <c r="Q426" s="60" t="s">
        <v>46</v>
      </c>
      <c r="R426" s="148"/>
      <c r="S426" s="70" t="s">
        <v>0</v>
      </c>
      <c r="T426" s="1">
        <v>396.1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66">
        <f t="shared" si="45"/>
        <v>396.1</v>
      </c>
      <c r="AA426" s="65">
        <v>2018</v>
      </c>
      <c r="AB426" s="9"/>
      <c r="AC426" s="111"/>
      <c r="AD426" s="111"/>
    </row>
    <row r="427" spans="1:30" ht="15.6" hidden="1" customHeight="1" x14ac:dyDescent="0.25">
      <c r="A427" s="60" t="s">
        <v>19</v>
      </c>
      <c r="B427" s="60" t="s">
        <v>19</v>
      </c>
      <c r="C427" s="60" t="s">
        <v>26</v>
      </c>
      <c r="D427" s="60" t="s">
        <v>19</v>
      </c>
      <c r="E427" s="60" t="s">
        <v>22</v>
      </c>
      <c r="F427" s="60" t="s">
        <v>19</v>
      </c>
      <c r="G427" s="60" t="s">
        <v>23</v>
      </c>
      <c r="H427" s="60" t="s">
        <v>20</v>
      </c>
      <c r="I427" s="60" t="s">
        <v>25</v>
      </c>
      <c r="J427" s="60" t="s">
        <v>19</v>
      </c>
      <c r="K427" s="60" t="s">
        <v>19</v>
      </c>
      <c r="L427" s="60" t="s">
        <v>21</v>
      </c>
      <c r="M427" s="60" t="s">
        <v>38</v>
      </c>
      <c r="N427" s="60" t="s">
        <v>19</v>
      </c>
      <c r="O427" s="60" t="s">
        <v>25</v>
      </c>
      <c r="P427" s="60" t="s">
        <v>23</v>
      </c>
      <c r="Q427" s="60" t="s">
        <v>47</v>
      </c>
      <c r="R427" s="148"/>
      <c r="S427" s="70" t="s">
        <v>0</v>
      </c>
      <c r="T427" s="1">
        <v>5</v>
      </c>
      <c r="U427" s="1">
        <v>0</v>
      </c>
      <c r="V427" s="1">
        <v>0</v>
      </c>
      <c r="W427" s="1">
        <v>0</v>
      </c>
      <c r="X427" s="1">
        <v>0</v>
      </c>
      <c r="Y427" s="1">
        <v>0</v>
      </c>
      <c r="Z427" s="66">
        <f t="shared" si="45"/>
        <v>5</v>
      </c>
      <c r="AA427" s="65">
        <v>2018</v>
      </c>
      <c r="AB427" s="9"/>
      <c r="AC427" s="111"/>
      <c r="AD427" s="111"/>
    </row>
    <row r="428" spans="1:30" ht="15.6" hidden="1" customHeight="1" x14ac:dyDescent="0.25">
      <c r="A428" s="60" t="s">
        <v>19</v>
      </c>
      <c r="B428" s="60" t="s">
        <v>19</v>
      </c>
      <c r="C428" s="60" t="s">
        <v>26</v>
      </c>
      <c r="D428" s="60" t="s">
        <v>19</v>
      </c>
      <c r="E428" s="60" t="s">
        <v>22</v>
      </c>
      <c r="F428" s="60" t="s">
        <v>19</v>
      </c>
      <c r="G428" s="60" t="s">
        <v>23</v>
      </c>
      <c r="H428" s="60" t="s">
        <v>20</v>
      </c>
      <c r="I428" s="60" t="s">
        <v>25</v>
      </c>
      <c r="J428" s="60" t="s">
        <v>19</v>
      </c>
      <c r="K428" s="60" t="s">
        <v>19</v>
      </c>
      <c r="L428" s="60" t="s">
        <v>21</v>
      </c>
      <c r="M428" s="60" t="s">
        <v>38</v>
      </c>
      <c r="N428" s="60" t="s">
        <v>19</v>
      </c>
      <c r="O428" s="60" t="s">
        <v>25</v>
      </c>
      <c r="P428" s="60" t="s">
        <v>23</v>
      </c>
      <c r="Q428" s="60" t="s">
        <v>47</v>
      </c>
      <c r="R428" s="148"/>
      <c r="S428" s="70" t="s">
        <v>0</v>
      </c>
      <c r="T428" s="1">
        <v>253.7</v>
      </c>
      <c r="U428" s="1">
        <v>0</v>
      </c>
      <c r="V428" s="1">
        <v>0</v>
      </c>
      <c r="W428" s="1">
        <v>0</v>
      </c>
      <c r="X428" s="1">
        <v>0</v>
      </c>
      <c r="Y428" s="1">
        <v>0</v>
      </c>
      <c r="Z428" s="66">
        <f t="shared" si="45"/>
        <v>253.7</v>
      </c>
      <c r="AA428" s="65">
        <v>2018</v>
      </c>
      <c r="AB428" s="9"/>
      <c r="AC428" s="111"/>
      <c r="AD428" s="111"/>
    </row>
    <row r="429" spans="1:30" ht="15.6" hidden="1" customHeight="1" x14ac:dyDescent="0.25">
      <c r="A429" s="60" t="s">
        <v>19</v>
      </c>
      <c r="B429" s="60" t="s">
        <v>19</v>
      </c>
      <c r="C429" s="60" t="s">
        <v>26</v>
      </c>
      <c r="D429" s="60" t="s">
        <v>19</v>
      </c>
      <c r="E429" s="60" t="s">
        <v>22</v>
      </c>
      <c r="F429" s="60" t="s">
        <v>19</v>
      </c>
      <c r="G429" s="60" t="s">
        <v>23</v>
      </c>
      <c r="H429" s="60" t="s">
        <v>20</v>
      </c>
      <c r="I429" s="60" t="s">
        <v>25</v>
      </c>
      <c r="J429" s="60" t="s">
        <v>19</v>
      </c>
      <c r="K429" s="60" t="s">
        <v>19</v>
      </c>
      <c r="L429" s="60" t="s">
        <v>21</v>
      </c>
      <c r="M429" s="60" t="s">
        <v>38</v>
      </c>
      <c r="N429" s="60" t="s">
        <v>19</v>
      </c>
      <c r="O429" s="60" t="s">
        <v>25</v>
      </c>
      <c r="P429" s="60" t="s">
        <v>23</v>
      </c>
      <c r="Q429" s="60" t="s">
        <v>40</v>
      </c>
      <c r="R429" s="149"/>
      <c r="S429" s="70" t="s">
        <v>0</v>
      </c>
      <c r="T429" s="1">
        <v>400</v>
      </c>
      <c r="U429" s="1">
        <v>0</v>
      </c>
      <c r="V429" s="1">
        <v>0</v>
      </c>
      <c r="W429" s="1">
        <v>0</v>
      </c>
      <c r="X429" s="1">
        <v>0</v>
      </c>
      <c r="Y429" s="1">
        <v>0</v>
      </c>
      <c r="Z429" s="66">
        <f t="shared" si="45"/>
        <v>400</v>
      </c>
      <c r="AA429" s="65">
        <v>2018</v>
      </c>
      <c r="AB429" s="9"/>
      <c r="AC429" s="111"/>
      <c r="AD429" s="111"/>
    </row>
    <row r="430" spans="1:30" ht="31.15" hidden="1" customHeight="1" x14ac:dyDescent="0.25">
      <c r="A430" s="42"/>
      <c r="B430" s="42"/>
      <c r="C430" s="42"/>
      <c r="D430" s="42"/>
      <c r="E430" s="42"/>
      <c r="F430" s="42"/>
      <c r="G430" s="42"/>
      <c r="H430" s="42"/>
      <c r="I430" s="42"/>
      <c r="J430" s="42"/>
      <c r="K430" s="42"/>
      <c r="L430" s="42"/>
      <c r="M430" s="42"/>
      <c r="N430" s="42"/>
      <c r="O430" s="42"/>
      <c r="P430" s="42"/>
      <c r="Q430" s="42"/>
      <c r="R430" s="87" t="s">
        <v>299</v>
      </c>
      <c r="S430" s="93" t="s">
        <v>8</v>
      </c>
      <c r="T430" s="47">
        <v>1</v>
      </c>
      <c r="U430" s="47">
        <v>0</v>
      </c>
      <c r="V430" s="47">
        <v>0</v>
      </c>
      <c r="W430" s="47">
        <v>0</v>
      </c>
      <c r="X430" s="47">
        <v>0</v>
      </c>
      <c r="Y430" s="47">
        <v>0</v>
      </c>
      <c r="Z430" s="55">
        <f>SUM(T430:Y430)</f>
        <v>1</v>
      </c>
      <c r="AA430" s="44">
        <v>2018</v>
      </c>
      <c r="AB430" s="9"/>
      <c r="AC430" s="111"/>
      <c r="AD430" s="111"/>
    </row>
    <row r="431" spans="1:30" ht="53.45" customHeight="1" x14ac:dyDescent="0.25">
      <c r="A431" s="60" t="s">
        <v>19</v>
      </c>
      <c r="B431" s="60" t="s">
        <v>20</v>
      </c>
      <c r="C431" s="60" t="s">
        <v>21</v>
      </c>
      <c r="D431" s="60" t="s">
        <v>19</v>
      </c>
      <c r="E431" s="60" t="s">
        <v>25</v>
      </c>
      <c r="F431" s="60" t="s">
        <v>19</v>
      </c>
      <c r="G431" s="60" t="s">
        <v>44</v>
      </c>
      <c r="H431" s="60" t="s">
        <v>20</v>
      </c>
      <c r="I431" s="60" t="s">
        <v>25</v>
      </c>
      <c r="J431" s="60" t="s">
        <v>19</v>
      </c>
      <c r="K431" s="60" t="s">
        <v>19</v>
      </c>
      <c r="L431" s="60" t="s">
        <v>21</v>
      </c>
      <c r="M431" s="60" t="s">
        <v>38</v>
      </c>
      <c r="N431" s="60" t="s">
        <v>19</v>
      </c>
      <c r="O431" s="60" t="s">
        <v>25</v>
      </c>
      <c r="P431" s="60" t="s">
        <v>23</v>
      </c>
      <c r="Q431" s="60" t="s">
        <v>40</v>
      </c>
      <c r="R431" s="84" t="s">
        <v>157</v>
      </c>
      <c r="S431" s="62" t="s">
        <v>0</v>
      </c>
      <c r="T431" s="1">
        <f>10000-9745-255</f>
        <v>0</v>
      </c>
      <c r="U431" s="1">
        <v>8228.2999999999993</v>
      </c>
      <c r="V431" s="1">
        <v>8228.2999999999993</v>
      </c>
      <c r="W431" s="1">
        <v>8228.2999999999993</v>
      </c>
      <c r="X431" s="1">
        <v>8228.2999999999993</v>
      </c>
      <c r="Y431" s="1">
        <v>8228.2999999999993</v>
      </c>
      <c r="Z431" s="66">
        <f>T431+U431+V431+W431+X431+Y431</f>
        <v>41141.5</v>
      </c>
      <c r="AA431" s="65">
        <v>2023</v>
      </c>
      <c r="AB431" s="129"/>
      <c r="AC431" s="111"/>
      <c r="AD431" s="111"/>
    </row>
    <row r="432" spans="1:30" ht="64.900000000000006" customHeight="1" x14ac:dyDescent="0.25">
      <c r="A432" s="42"/>
      <c r="B432" s="42"/>
      <c r="C432" s="42"/>
      <c r="D432" s="42"/>
      <c r="E432" s="42"/>
      <c r="F432" s="42"/>
      <c r="G432" s="42"/>
      <c r="H432" s="42"/>
      <c r="I432" s="42"/>
      <c r="J432" s="42"/>
      <c r="K432" s="42"/>
      <c r="L432" s="42"/>
      <c r="M432" s="42"/>
      <c r="N432" s="42"/>
      <c r="O432" s="42"/>
      <c r="P432" s="42"/>
      <c r="Q432" s="42"/>
      <c r="R432" s="85" t="s">
        <v>225</v>
      </c>
      <c r="S432" s="69" t="s">
        <v>56</v>
      </c>
      <c r="T432" s="3">
        <v>0</v>
      </c>
      <c r="U432" s="3">
        <v>7</v>
      </c>
      <c r="V432" s="3">
        <v>7</v>
      </c>
      <c r="W432" s="3">
        <v>7</v>
      </c>
      <c r="X432" s="3">
        <v>7</v>
      </c>
      <c r="Y432" s="3">
        <v>7</v>
      </c>
      <c r="Z432" s="6">
        <f>T432+U432+V432+W432+X432+Y432</f>
        <v>35</v>
      </c>
      <c r="AA432" s="44">
        <v>2023</v>
      </c>
      <c r="AB432" s="139"/>
      <c r="AC432" s="111"/>
      <c r="AD432" s="111"/>
    </row>
    <row r="433" spans="1:30" ht="66" customHeight="1" x14ac:dyDescent="0.25">
      <c r="A433" s="42"/>
      <c r="B433" s="42"/>
      <c r="C433" s="42"/>
      <c r="D433" s="42"/>
      <c r="E433" s="42"/>
      <c r="F433" s="42"/>
      <c r="G433" s="42"/>
      <c r="H433" s="42"/>
      <c r="I433" s="42"/>
      <c r="J433" s="42"/>
      <c r="K433" s="42"/>
      <c r="L433" s="42"/>
      <c r="M433" s="42"/>
      <c r="N433" s="42"/>
      <c r="O433" s="42"/>
      <c r="P433" s="42"/>
      <c r="Q433" s="42"/>
      <c r="R433" s="85" t="s">
        <v>226</v>
      </c>
      <c r="S433" s="69" t="s">
        <v>39</v>
      </c>
      <c r="T433" s="47">
        <v>0</v>
      </c>
      <c r="U433" s="47">
        <v>7</v>
      </c>
      <c r="V433" s="47">
        <v>7</v>
      </c>
      <c r="W433" s="47">
        <v>7</v>
      </c>
      <c r="X433" s="47">
        <v>7</v>
      </c>
      <c r="Y433" s="47">
        <v>7</v>
      </c>
      <c r="Z433" s="55">
        <f>T433+U433+V433+W433+X433+Y433</f>
        <v>35</v>
      </c>
      <c r="AA433" s="44">
        <v>2023</v>
      </c>
      <c r="AB433" s="139"/>
      <c r="AC433" s="111"/>
      <c r="AD433" s="111"/>
    </row>
    <row r="434" spans="1:30" s="57" customFormat="1" ht="78.75" x14ac:dyDescent="0.25">
      <c r="A434" s="60"/>
      <c r="B434" s="60"/>
      <c r="C434" s="60"/>
      <c r="D434" s="60" t="s">
        <v>19</v>
      </c>
      <c r="E434" s="60" t="s">
        <v>22</v>
      </c>
      <c r="F434" s="60" t="s">
        <v>19</v>
      </c>
      <c r="G434" s="60" t="s">
        <v>23</v>
      </c>
      <c r="H434" s="60" t="s">
        <v>20</v>
      </c>
      <c r="I434" s="60" t="s">
        <v>25</v>
      </c>
      <c r="J434" s="60" t="s">
        <v>19</v>
      </c>
      <c r="K434" s="60" t="s">
        <v>304</v>
      </c>
      <c r="L434" s="60" t="s">
        <v>21</v>
      </c>
      <c r="M434" s="60" t="s">
        <v>22</v>
      </c>
      <c r="N434" s="60" t="s">
        <v>22</v>
      </c>
      <c r="O434" s="60" t="s">
        <v>22</v>
      </c>
      <c r="P434" s="60" t="s">
        <v>22</v>
      </c>
      <c r="Q434" s="60" t="s">
        <v>21</v>
      </c>
      <c r="R434" s="145" t="s">
        <v>335</v>
      </c>
      <c r="S434" s="65" t="s">
        <v>0</v>
      </c>
      <c r="T434" s="66">
        <f>T437+T440+T443+T446</f>
        <v>0</v>
      </c>
      <c r="U434" s="66">
        <f t="shared" ref="U434:Y434" si="46">U437+U440+U443+U446</f>
        <v>10762</v>
      </c>
      <c r="V434" s="66">
        <f t="shared" si="46"/>
        <v>10762</v>
      </c>
      <c r="W434" s="66">
        <f t="shared" si="46"/>
        <v>10762</v>
      </c>
      <c r="X434" s="66">
        <f t="shared" si="46"/>
        <v>10762</v>
      </c>
      <c r="Y434" s="66">
        <f t="shared" si="46"/>
        <v>0</v>
      </c>
      <c r="Z434" s="66">
        <f>SUM(T434:Y434)</f>
        <v>43048</v>
      </c>
      <c r="AA434" s="65">
        <v>2022</v>
      </c>
      <c r="AB434" s="34"/>
      <c r="AC434" s="56"/>
    </row>
    <row r="435" spans="1:30" s="57" customFormat="1" ht="47.25" x14ac:dyDescent="0.25">
      <c r="A435" s="42"/>
      <c r="B435" s="42"/>
      <c r="C435" s="42"/>
      <c r="D435" s="42"/>
      <c r="E435" s="42"/>
      <c r="F435" s="42"/>
      <c r="G435" s="42"/>
      <c r="H435" s="42"/>
      <c r="I435" s="42"/>
      <c r="J435" s="42"/>
      <c r="K435" s="42"/>
      <c r="L435" s="42"/>
      <c r="M435" s="42"/>
      <c r="N435" s="42"/>
      <c r="O435" s="42"/>
      <c r="P435" s="42"/>
      <c r="Q435" s="42"/>
      <c r="R435" s="43" t="s">
        <v>276</v>
      </c>
      <c r="S435" s="58" t="s">
        <v>39</v>
      </c>
      <c r="T435" s="47">
        <f>T438+T441+T444+T447</f>
        <v>0</v>
      </c>
      <c r="U435" s="47">
        <f t="shared" ref="U435:Y435" si="47">U438+U441+U444+U447</f>
        <v>33</v>
      </c>
      <c r="V435" s="47">
        <f t="shared" si="47"/>
        <v>30</v>
      </c>
      <c r="W435" s="47">
        <f t="shared" si="47"/>
        <v>30</v>
      </c>
      <c r="X435" s="47">
        <f t="shared" si="47"/>
        <v>30</v>
      </c>
      <c r="Y435" s="47">
        <f t="shared" si="47"/>
        <v>0</v>
      </c>
      <c r="Z435" s="55">
        <f>T435+U435+V435+W435+X435+Y435</f>
        <v>123</v>
      </c>
      <c r="AA435" s="141">
        <v>2022</v>
      </c>
      <c r="AB435" s="34"/>
      <c r="AC435" s="56"/>
    </row>
    <row r="436" spans="1:30" s="8" customFormat="1" ht="47.25" x14ac:dyDescent="0.2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68" t="s">
        <v>277</v>
      </c>
      <c r="S436" s="69" t="s">
        <v>56</v>
      </c>
      <c r="T436" s="69">
        <f>T439+T442+T445+T448</f>
        <v>0</v>
      </c>
      <c r="U436" s="69">
        <f>U439+U442+U445+U448</f>
        <v>58.2</v>
      </c>
      <c r="V436" s="69">
        <f t="shared" ref="V436:Y436" si="48">V439+V442+V445+V448</f>
        <v>58.2</v>
      </c>
      <c r="W436" s="69">
        <f t="shared" si="48"/>
        <v>58.2</v>
      </c>
      <c r="X436" s="69">
        <f t="shared" si="48"/>
        <v>58.2</v>
      </c>
      <c r="Y436" s="69">
        <f t="shared" si="48"/>
        <v>0</v>
      </c>
      <c r="Z436" s="59">
        <f>T436+U436+V436+W436+X436</f>
        <v>232.8</v>
      </c>
      <c r="AA436" s="141">
        <v>2022</v>
      </c>
      <c r="AB436" s="34"/>
      <c r="AC436" s="67"/>
    </row>
    <row r="437" spans="1:30" s="57" customFormat="1" ht="78.75" x14ac:dyDescent="0.25">
      <c r="A437" s="60" t="s">
        <v>19</v>
      </c>
      <c r="B437" s="60" t="s">
        <v>19</v>
      </c>
      <c r="C437" s="60" t="s">
        <v>23</v>
      </c>
      <c r="D437" s="60" t="s">
        <v>19</v>
      </c>
      <c r="E437" s="60" t="s">
        <v>22</v>
      </c>
      <c r="F437" s="60" t="s">
        <v>19</v>
      </c>
      <c r="G437" s="60" t="s">
        <v>23</v>
      </c>
      <c r="H437" s="60" t="s">
        <v>20</v>
      </c>
      <c r="I437" s="60" t="s">
        <v>25</v>
      </c>
      <c r="J437" s="60" t="s">
        <v>19</v>
      </c>
      <c r="K437" s="60" t="s">
        <v>304</v>
      </c>
      <c r="L437" s="60" t="s">
        <v>21</v>
      </c>
      <c r="M437" s="60" t="s">
        <v>22</v>
      </c>
      <c r="N437" s="60" t="s">
        <v>22</v>
      </c>
      <c r="O437" s="60" t="s">
        <v>22</v>
      </c>
      <c r="P437" s="60" t="s">
        <v>22</v>
      </c>
      <c r="Q437" s="60" t="s">
        <v>21</v>
      </c>
      <c r="R437" s="145" t="s">
        <v>335</v>
      </c>
      <c r="S437" s="62" t="s">
        <v>0</v>
      </c>
      <c r="T437" s="1">
        <v>0</v>
      </c>
      <c r="U437" s="1">
        <v>3100.4</v>
      </c>
      <c r="V437" s="1">
        <v>3100.4</v>
      </c>
      <c r="W437" s="1">
        <v>3100.4</v>
      </c>
      <c r="X437" s="1">
        <v>3100.4</v>
      </c>
      <c r="Y437" s="1">
        <v>0</v>
      </c>
      <c r="Z437" s="66">
        <f>SUM(T437:Y437)</f>
        <v>12401.6</v>
      </c>
      <c r="AA437" s="65">
        <v>2022</v>
      </c>
      <c r="AB437" s="34"/>
      <c r="AC437" s="56"/>
    </row>
    <row r="438" spans="1:30" s="57" customFormat="1" ht="47.25" x14ac:dyDescent="0.25">
      <c r="A438" s="42"/>
      <c r="B438" s="42"/>
      <c r="C438" s="42"/>
      <c r="D438" s="42"/>
      <c r="E438" s="42"/>
      <c r="F438" s="42"/>
      <c r="G438" s="42"/>
      <c r="H438" s="42"/>
      <c r="I438" s="42"/>
      <c r="J438" s="42"/>
      <c r="K438" s="42"/>
      <c r="L438" s="42"/>
      <c r="M438" s="42"/>
      <c r="N438" s="42"/>
      <c r="O438" s="42"/>
      <c r="P438" s="42"/>
      <c r="Q438" s="42"/>
      <c r="R438" s="43" t="s">
        <v>142</v>
      </c>
      <c r="S438" s="58" t="s">
        <v>39</v>
      </c>
      <c r="T438" s="47">
        <v>0</v>
      </c>
      <c r="U438" s="47">
        <v>12</v>
      </c>
      <c r="V438" s="47">
        <v>12</v>
      </c>
      <c r="W438" s="47">
        <v>12</v>
      </c>
      <c r="X438" s="47">
        <v>12</v>
      </c>
      <c r="Y438" s="47">
        <v>0</v>
      </c>
      <c r="Z438" s="55">
        <f>SUM(T438:Y438)</f>
        <v>48</v>
      </c>
      <c r="AA438" s="44">
        <v>2022</v>
      </c>
      <c r="AB438" s="34"/>
      <c r="AC438" s="56"/>
    </row>
    <row r="439" spans="1:30" s="57" customFormat="1" ht="47.25" x14ac:dyDescent="0.25">
      <c r="A439" s="42"/>
      <c r="B439" s="42"/>
      <c r="C439" s="42"/>
      <c r="D439" s="42"/>
      <c r="E439" s="42"/>
      <c r="F439" s="42"/>
      <c r="G439" s="42"/>
      <c r="H439" s="42"/>
      <c r="I439" s="42"/>
      <c r="J439" s="42"/>
      <c r="K439" s="42"/>
      <c r="L439" s="42"/>
      <c r="M439" s="42"/>
      <c r="N439" s="42"/>
      <c r="O439" s="42"/>
      <c r="P439" s="42"/>
      <c r="Q439" s="42"/>
      <c r="R439" s="43" t="s">
        <v>143</v>
      </c>
      <c r="S439" s="58" t="s">
        <v>56</v>
      </c>
      <c r="T439" s="47">
        <v>0</v>
      </c>
      <c r="U439" s="47">
        <v>19</v>
      </c>
      <c r="V439" s="47">
        <v>19</v>
      </c>
      <c r="W439" s="47">
        <v>19</v>
      </c>
      <c r="X439" s="47">
        <v>19</v>
      </c>
      <c r="Y439" s="47">
        <v>0</v>
      </c>
      <c r="Z439" s="6">
        <f>T439+U439+V439+W439+X439</f>
        <v>76</v>
      </c>
      <c r="AA439" s="44">
        <v>2022</v>
      </c>
      <c r="AB439" s="34"/>
      <c r="AC439" s="56"/>
    </row>
    <row r="440" spans="1:30" s="57" customFormat="1" ht="78.75" x14ac:dyDescent="0.25">
      <c r="A440" s="60" t="s">
        <v>19</v>
      </c>
      <c r="B440" s="60" t="s">
        <v>19</v>
      </c>
      <c r="C440" s="60" t="s">
        <v>25</v>
      </c>
      <c r="D440" s="60" t="s">
        <v>19</v>
      </c>
      <c r="E440" s="60" t="s">
        <v>22</v>
      </c>
      <c r="F440" s="60" t="s">
        <v>19</v>
      </c>
      <c r="G440" s="60" t="s">
        <v>23</v>
      </c>
      <c r="H440" s="60" t="s">
        <v>20</v>
      </c>
      <c r="I440" s="60" t="s">
        <v>25</v>
      </c>
      <c r="J440" s="60" t="s">
        <v>19</v>
      </c>
      <c r="K440" s="60" t="s">
        <v>304</v>
      </c>
      <c r="L440" s="60" t="s">
        <v>21</v>
      </c>
      <c r="M440" s="60" t="s">
        <v>22</v>
      </c>
      <c r="N440" s="60" t="s">
        <v>22</v>
      </c>
      <c r="O440" s="60" t="s">
        <v>22</v>
      </c>
      <c r="P440" s="60" t="s">
        <v>22</v>
      </c>
      <c r="Q440" s="60" t="s">
        <v>21</v>
      </c>
      <c r="R440" s="145" t="s">
        <v>335</v>
      </c>
      <c r="S440" s="62" t="s">
        <v>0</v>
      </c>
      <c r="T440" s="1">
        <v>0</v>
      </c>
      <c r="U440" s="1">
        <v>2000</v>
      </c>
      <c r="V440" s="1">
        <v>2000</v>
      </c>
      <c r="W440" s="1">
        <v>2000</v>
      </c>
      <c r="X440" s="1">
        <v>2000</v>
      </c>
      <c r="Y440" s="1">
        <v>0</v>
      </c>
      <c r="Z440" s="66">
        <f t="shared" ref="Z440:Z448" si="49">SUM(T440:Y440)</f>
        <v>8000</v>
      </c>
      <c r="AA440" s="65">
        <v>2022</v>
      </c>
      <c r="AB440" s="34"/>
      <c r="AC440" s="56"/>
    </row>
    <row r="441" spans="1:30" s="57" customFormat="1" ht="47.25" x14ac:dyDescent="0.25">
      <c r="A441" s="42"/>
      <c r="B441" s="42"/>
      <c r="C441" s="42"/>
      <c r="D441" s="42"/>
      <c r="E441" s="42"/>
      <c r="F441" s="42"/>
      <c r="G441" s="42"/>
      <c r="H441" s="42"/>
      <c r="I441" s="42"/>
      <c r="J441" s="42"/>
      <c r="K441" s="42"/>
      <c r="L441" s="42"/>
      <c r="M441" s="42"/>
      <c r="N441" s="42"/>
      <c r="O441" s="42"/>
      <c r="P441" s="42"/>
      <c r="Q441" s="42"/>
      <c r="R441" s="43" t="s">
        <v>315</v>
      </c>
      <c r="S441" s="58" t="s">
        <v>39</v>
      </c>
      <c r="T441" s="47">
        <v>0</v>
      </c>
      <c r="U441" s="47">
        <v>9</v>
      </c>
      <c r="V441" s="47">
        <v>9</v>
      </c>
      <c r="W441" s="47">
        <v>9</v>
      </c>
      <c r="X441" s="47">
        <v>9</v>
      </c>
      <c r="Y441" s="47">
        <v>0</v>
      </c>
      <c r="Z441" s="55">
        <f t="shared" si="49"/>
        <v>36</v>
      </c>
      <c r="AA441" s="44">
        <v>2022</v>
      </c>
      <c r="AB441" s="34"/>
      <c r="AC441" s="56"/>
    </row>
    <row r="442" spans="1:30" s="57" customFormat="1" ht="47.25" x14ac:dyDescent="0.25">
      <c r="A442" s="42"/>
      <c r="B442" s="42"/>
      <c r="C442" s="42"/>
      <c r="D442" s="42"/>
      <c r="E442" s="42"/>
      <c r="F442" s="42"/>
      <c r="G442" s="42"/>
      <c r="H442" s="42"/>
      <c r="I442" s="42"/>
      <c r="J442" s="42"/>
      <c r="K442" s="42"/>
      <c r="L442" s="42"/>
      <c r="M442" s="42"/>
      <c r="N442" s="42"/>
      <c r="O442" s="42"/>
      <c r="P442" s="42"/>
      <c r="Q442" s="42"/>
      <c r="R442" s="43" t="s">
        <v>316</v>
      </c>
      <c r="S442" s="58" t="s">
        <v>56</v>
      </c>
      <c r="T442" s="47">
        <v>0</v>
      </c>
      <c r="U442" s="3">
        <v>14.3</v>
      </c>
      <c r="V442" s="3">
        <v>14.3</v>
      </c>
      <c r="W442" s="3">
        <v>14.3</v>
      </c>
      <c r="X442" s="3">
        <v>14.3</v>
      </c>
      <c r="Y442" s="47">
        <v>0</v>
      </c>
      <c r="Z442" s="6">
        <f t="shared" si="49"/>
        <v>57.2</v>
      </c>
      <c r="AA442" s="44">
        <v>2022</v>
      </c>
      <c r="AB442" s="132"/>
      <c r="AC442" s="123"/>
    </row>
    <row r="443" spans="1:30" s="57" customFormat="1" ht="78.75" x14ac:dyDescent="0.25">
      <c r="A443" s="60" t="s">
        <v>19</v>
      </c>
      <c r="B443" s="60" t="s">
        <v>19</v>
      </c>
      <c r="C443" s="60" t="s">
        <v>22</v>
      </c>
      <c r="D443" s="60" t="s">
        <v>19</v>
      </c>
      <c r="E443" s="60" t="s">
        <v>22</v>
      </c>
      <c r="F443" s="60" t="s">
        <v>19</v>
      </c>
      <c r="G443" s="60" t="s">
        <v>23</v>
      </c>
      <c r="H443" s="60" t="s">
        <v>20</v>
      </c>
      <c r="I443" s="60" t="s">
        <v>25</v>
      </c>
      <c r="J443" s="60" t="s">
        <v>19</v>
      </c>
      <c r="K443" s="60" t="s">
        <v>304</v>
      </c>
      <c r="L443" s="60" t="s">
        <v>21</v>
      </c>
      <c r="M443" s="60" t="s">
        <v>22</v>
      </c>
      <c r="N443" s="60" t="s">
        <v>22</v>
      </c>
      <c r="O443" s="60" t="s">
        <v>22</v>
      </c>
      <c r="P443" s="60" t="s">
        <v>22</v>
      </c>
      <c r="Q443" s="60" t="s">
        <v>21</v>
      </c>
      <c r="R443" s="145" t="s">
        <v>326</v>
      </c>
      <c r="S443" s="62" t="s">
        <v>0</v>
      </c>
      <c r="T443" s="1">
        <v>0</v>
      </c>
      <c r="U443" s="1">
        <v>2860.5</v>
      </c>
      <c r="V443" s="1">
        <v>2860.5</v>
      </c>
      <c r="W443" s="1">
        <v>2860.5</v>
      </c>
      <c r="X443" s="1">
        <v>2860.5</v>
      </c>
      <c r="Y443" s="1">
        <v>0</v>
      </c>
      <c r="Z443" s="66">
        <f t="shared" si="49"/>
        <v>11442</v>
      </c>
      <c r="AA443" s="65">
        <v>2022</v>
      </c>
      <c r="AB443" s="34"/>
      <c r="AC443" s="56"/>
    </row>
    <row r="444" spans="1:30" s="57" customFormat="1" ht="47.25" x14ac:dyDescent="0.25">
      <c r="A444" s="42"/>
      <c r="B444" s="42"/>
      <c r="C444" s="42"/>
      <c r="D444" s="42"/>
      <c r="E444" s="42"/>
      <c r="F444" s="42"/>
      <c r="G444" s="42"/>
      <c r="H444" s="42"/>
      <c r="I444" s="42"/>
      <c r="J444" s="42"/>
      <c r="K444" s="42"/>
      <c r="L444" s="42"/>
      <c r="M444" s="42"/>
      <c r="N444" s="42"/>
      <c r="O444" s="42"/>
      <c r="P444" s="42"/>
      <c r="Q444" s="42"/>
      <c r="R444" s="43" t="s">
        <v>317</v>
      </c>
      <c r="S444" s="58" t="s">
        <v>39</v>
      </c>
      <c r="T444" s="47">
        <v>0</v>
      </c>
      <c r="U444" s="47">
        <v>5</v>
      </c>
      <c r="V444" s="47">
        <v>2</v>
      </c>
      <c r="W444" s="47">
        <v>2</v>
      </c>
      <c r="X444" s="47">
        <v>2</v>
      </c>
      <c r="Y444" s="47">
        <v>0</v>
      </c>
      <c r="Z444" s="55">
        <f t="shared" si="49"/>
        <v>11</v>
      </c>
      <c r="AA444" s="44">
        <v>2022</v>
      </c>
      <c r="AB444" s="34"/>
      <c r="AC444" s="56"/>
    </row>
    <row r="445" spans="1:30" s="57" customFormat="1" ht="47.25" x14ac:dyDescent="0.25">
      <c r="A445" s="42"/>
      <c r="B445" s="42"/>
      <c r="C445" s="42"/>
      <c r="D445" s="42"/>
      <c r="E445" s="42"/>
      <c r="F445" s="42"/>
      <c r="G445" s="42"/>
      <c r="H445" s="42"/>
      <c r="I445" s="42"/>
      <c r="J445" s="42"/>
      <c r="K445" s="42"/>
      <c r="L445" s="42"/>
      <c r="M445" s="42"/>
      <c r="N445" s="42"/>
      <c r="O445" s="42"/>
      <c r="P445" s="42"/>
      <c r="Q445" s="42"/>
      <c r="R445" s="43" t="s">
        <v>318</v>
      </c>
      <c r="S445" s="58" t="s">
        <v>56</v>
      </c>
      <c r="T445" s="47">
        <v>0</v>
      </c>
      <c r="U445" s="3">
        <v>13.6</v>
      </c>
      <c r="V445" s="3">
        <v>13.6</v>
      </c>
      <c r="W445" s="3">
        <v>13.6</v>
      </c>
      <c r="X445" s="3">
        <v>13.6</v>
      </c>
      <c r="Y445" s="47">
        <v>0</v>
      </c>
      <c r="Z445" s="6">
        <f t="shared" si="49"/>
        <v>54.4</v>
      </c>
      <c r="AA445" s="44">
        <v>2022</v>
      </c>
      <c r="AB445" s="34"/>
      <c r="AC445" s="56"/>
    </row>
    <row r="446" spans="1:30" s="57" customFormat="1" ht="66.599999999999994" customHeight="1" x14ac:dyDescent="0.25">
      <c r="A446" s="60" t="s">
        <v>19</v>
      </c>
      <c r="B446" s="60" t="s">
        <v>19</v>
      </c>
      <c r="C446" s="60" t="s">
        <v>26</v>
      </c>
      <c r="D446" s="60" t="s">
        <v>19</v>
      </c>
      <c r="E446" s="60" t="s">
        <v>22</v>
      </c>
      <c r="F446" s="60" t="s">
        <v>19</v>
      </c>
      <c r="G446" s="60" t="s">
        <v>23</v>
      </c>
      <c r="H446" s="60" t="s">
        <v>20</v>
      </c>
      <c r="I446" s="60" t="s">
        <v>25</v>
      </c>
      <c r="J446" s="60" t="s">
        <v>19</v>
      </c>
      <c r="K446" s="60" t="s">
        <v>304</v>
      </c>
      <c r="L446" s="60" t="s">
        <v>21</v>
      </c>
      <c r="M446" s="60" t="s">
        <v>22</v>
      </c>
      <c r="N446" s="60" t="s">
        <v>22</v>
      </c>
      <c r="O446" s="60" t="s">
        <v>22</v>
      </c>
      <c r="P446" s="60" t="s">
        <v>22</v>
      </c>
      <c r="Q446" s="60" t="s">
        <v>21</v>
      </c>
      <c r="R446" s="145" t="s">
        <v>335</v>
      </c>
      <c r="S446" s="62" t="s">
        <v>0</v>
      </c>
      <c r="T446" s="1">
        <v>0</v>
      </c>
      <c r="U446" s="1">
        <v>2801.1</v>
      </c>
      <c r="V446" s="1">
        <v>2801.1</v>
      </c>
      <c r="W446" s="1">
        <v>2801.1</v>
      </c>
      <c r="X446" s="1">
        <v>2801.1</v>
      </c>
      <c r="Y446" s="1">
        <v>0</v>
      </c>
      <c r="Z446" s="66">
        <f t="shared" si="49"/>
        <v>11204.4</v>
      </c>
      <c r="AA446" s="65">
        <v>2022</v>
      </c>
      <c r="AB446" s="34"/>
      <c r="AC446" s="56"/>
    </row>
    <row r="447" spans="1:30" s="57" customFormat="1" ht="51" customHeight="1" x14ac:dyDescent="0.25">
      <c r="A447" s="42"/>
      <c r="B447" s="42"/>
      <c r="C447" s="42"/>
      <c r="D447" s="42"/>
      <c r="E447" s="42"/>
      <c r="F447" s="42"/>
      <c r="G447" s="42"/>
      <c r="H447" s="42"/>
      <c r="I447" s="42"/>
      <c r="J447" s="42"/>
      <c r="K447" s="42"/>
      <c r="L447" s="42"/>
      <c r="M447" s="42"/>
      <c r="N447" s="42"/>
      <c r="O447" s="42"/>
      <c r="P447" s="42"/>
      <c r="Q447" s="42"/>
      <c r="R447" s="43" t="s">
        <v>319</v>
      </c>
      <c r="S447" s="58" t="s">
        <v>39</v>
      </c>
      <c r="T447" s="47">
        <v>0</v>
      </c>
      <c r="U447" s="47">
        <v>7</v>
      </c>
      <c r="V447" s="47">
        <v>7</v>
      </c>
      <c r="W447" s="47">
        <v>7</v>
      </c>
      <c r="X447" s="47">
        <v>7</v>
      </c>
      <c r="Y447" s="47">
        <v>0</v>
      </c>
      <c r="Z447" s="55">
        <f t="shared" si="49"/>
        <v>28</v>
      </c>
      <c r="AA447" s="44">
        <v>2022</v>
      </c>
      <c r="AB447" s="34"/>
      <c r="AC447" s="56"/>
    </row>
    <row r="448" spans="1:30" s="57" customFormat="1" ht="47.25" x14ac:dyDescent="0.25">
      <c r="A448" s="42"/>
      <c r="B448" s="42"/>
      <c r="C448" s="42"/>
      <c r="D448" s="42"/>
      <c r="E448" s="42"/>
      <c r="F448" s="42"/>
      <c r="G448" s="42"/>
      <c r="H448" s="42"/>
      <c r="I448" s="42"/>
      <c r="J448" s="42"/>
      <c r="K448" s="42"/>
      <c r="L448" s="42"/>
      <c r="M448" s="42"/>
      <c r="N448" s="42"/>
      <c r="O448" s="42"/>
      <c r="P448" s="42"/>
      <c r="Q448" s="42"/>
      <c r="R448" s="43" t="s">
        <v>320</v>
      </c>
      <c r="S448" s="58" t="s">
        <v>56</v>
      </c>
      <c r="T448" s="47">
        <v>0</v>
      </c>
      <c r="U448" s="3">
        <v>11.3</v>
      </c>
      <c r="V448" s="3">
        <v>11.3</v>
      </c>
      <c r="W448" s="3">
        <v>11.3</v>
      </c>
      <c r="X448" s="3">
        <v>11.3</v>
      </c>
      <c r="Y448" s="47">
        <v>0</v>
      </c>
      <c r="Z448" s="6">
        <f t="shared" si="49"/>
        <v>45.2</v>
      </c>
      <c r="AA448" s="44">
        <v>2022</v>
      </c>
      <c r="AB448" s="34"/>
      <c r="AC448" s="56"/>
    </row>
    <row r="449" spans="1:30" ht="53.45" customHeight="1" x14ac:dyDescent="0.25">
      <c r="A449" s="49"/>
      <c r="B449" s="49"/>
      <c r="C449" s="49"/>
      <c r="D449" s="49"/>
      <c r="E449" s="49"/>
      <c r="F449" s="49"/>
      <c r="G449" s="49"/>
      <c r="H449" s="49"/>
      <c r="I449" s="49"/>
      <c r="J449" s="49"/>
      <c r="K449" s="49"/>
      <c r="L449" s="49"/>
      <c r="M449" s="49"/>
      <c r="N449" s="49"/>
      <c r="O449" s="49"/>
      <c r="P449" s="49"/>
      <c r="Q449" s="49"/>
      <c r="R449" s="110" t="s">
        <v>59</v>
      </c>
      <c r="S449" s="53" t="s">
        <v>0</v>
      </c>
      <c r="T449" s="52">
        <f t="shared" ref="T449:Y449" si="50">T453++T465+T468+T484</f>
        <v>7230.2999999999993</v>
      </c>
      <c r="U449" s="52">
        <f t="shared" si="50"/>
        <v>6999.3000000000011</v>
      </c>
      <c r="V449" s="52">
        <f t="shared" si="50"/>
        <v>6999.3000000000011</v>
      </c>
      <c r="W449" s="52">
        <f t="shared" si="50"/>
        <v>6999.3000000000011</v>
      </c>
      <c r="X449" s="52">
        <f t="shared" si="50"/>
        <v>8781.3000000000011</v>
      </c>
      <c r="Y449" s="52">
        <f t="shared" si="50"/>
        <v>8781.3000000000011</v>
      </c>
      <c r="Z449" s="52">
        <f>T449+U449+V449+W449+X449+Y449</f>
        <v>45790.80000000001</v>
      </c>
      <c r="AA449" s="53">
        <v>2023</v>
      </c>
      <c r="AB449" s="131"/>
    </row>
    <row r="450" spans="1:30" ht="35.450000000000003" customHeight="1" x14ac:dyDescent="0.25">
      <c r="A450" s="42"/>
      <c r="B450" s="42"/>
      <c r="C450" s="42"/>
      <c r="D450" s="42"/>
      <c r="E450" s="42"/>
      <c r="F450" s="42"/>
      <c r="G450" s="42"/>
      <c r="H450" s="42"/>
      <c r="I450" s="42"/>
      <c r="J450" s="42"/>
      <c r="K450" s="42"/>
      <c r="L450" s="42"/>
      <c r="M450" s="42"/>
      <c r="N450" s="42"/>
      <c r="O450" s="42"/>
      <c r="P450" s="42"/>
      <c r="Q450" s="42"/>
      <c r="R450" s="54" t="s">
        <v>158</v>
      </c>
      <c r="S450" s="141" t="s">
        <v>32</v>
      </c>
      <c r="T450" s="4">
        <f t="shared" ref="T450:Y450" si="51">T454</f>
        <v>12648.4</v>
      </c>
      <c r="U450" s="4">
        <f t="shared" si="51"/>
        <v>10042.700000000001</v>
      </c>
      <c r="V450" s="4">
        <f t="shared" si="51"/>
        <v>10042.700000000001</v>
      </c>
      <c r="W450" s="4">
        <f t="shared" si="51"/>
        <v>10042.700000000001</v>
      </c>
      <c r="X450" s="4">
        <f t="shared" si="51"/>
        <v>10042.700000000001</v>
      </c>
      <c r="Y450" s="4">
        <f t="shared" si="51"/>
        <v>10042.700000000001</v>
      </c>
      <c r="Z450" s="5">
        <f>SUM(T450:Y450)</f>
        <v>62861.899999999994</v>
      </c>
      <c r="AA450" s="141">
        <v>2023</v>
      </c>
      <c r="AB450" s="34"/>
    </row>
    <row r="451" spans="1:30" ht="31.5" x14ac:dyDescent="0.25">
      <c r="A451" s="42"/>
      <c r="B451" s="42"/>
      <c r="C451" s="42"/>
      <c r="D451" s="42"/>
      <c r="E451" s="42"/>
      <c r="F451" s="42"/>
      <c r="G451" s="42"/>
      <c r="H451" s="42"/>
      <c r="I451" s="42"/>
      <c r="J451" s="42"/>
      <c r="K451" s="42"/>
      <c r="L451" s="42"/>
      <c r="M451" s="42"/>
      <c r="N451" s="42"/>
      <c r="O451" s="42"/>
      <c r="P451" s="42"/>
      <c r="Q451" s="42"/>
      <c r="R451" s="54" t="s">
        <v>159</v>
      </c>
      <c r="S451" s="141" t="s">
        <v>52</v>
      </c>
      <c r="T451" s="47">
        <f t="shared" ref="T451:Z451" si="52">T469</f>
        <v>450</v>
      </c>
      <c r="U451" s="47">
        <f t="shared" si="52"/>
        <v>433</v>
      </c>
      <c r="V451" s="47">
        <f t="shared" si="52"/>
        <v>433</v>
      </c>
      <c r="W451" s="47">
        <f t="shared" si="52"/>
        <v>433</v>
      </c>
      <c r="X451" s="47">
        <f t="shared" si="52"/>
        <v>433</v>
      </c>
      <c r="Y451" s="47">
        <f t="shared" si="52"/>
        <v>433</v>
      </c>
      <c r="Z451" s="55">
        <f t="shared" si="52"/>
        <v>2615</v>
      </c>
      <c r="AA451" s="141">
        <v>2023</v>
      </c>
      <c r="AB451" s="34"/>
    </row>
    <row r="452" spans="1:30" ht="63" x14ac:dyDescent="0.25">
      <c r="A452" s="42"/>
      <c r="B452" s="42"/>
      <c r="C452" s="42"/>
      <c r="D452" s="42"/>
      <c r="E452" s="42"/>
      <c r="F452" s="42"/>
      <c r="G452" s="42"/>
      <c r="H452" s="42"/>
      <c r="I452" s="42"/>
      <c r="J452" s="42"/>
      <c r="K452" s="42"/>
      <c r="L452" s="42"/>
      <c r="M452" s="42"/>
      <c r="N452" s="42"/>
      <c r="O452" s="42"/>
      <c r="P452" s="42"/>
      <c r="Q452" s="42"/>
      <c r="R452" s="54" t="s">
        <v>160</v>
      </c>
      <c r="S452" s="44" t="s">
        <v>39</v>
      </c>
      <c r="T452" s="47">
        <f t="shared" ref="T452:Y452" si="53">T485</f>
        <v>27</v>
      </c>
      <c r="U452" s="47">
        <f t="shared" si="53"/>
        <v>41</v>
      </c>
      <c r="V452" s="47">
        <f t="shared" si="53"/>
        <v>41</v>
      </c>
      <c r="W452" s="47">
        <f t="shared" si="53"/>
        <v>41</v>
      </c>
      <c r="X452" s="47">
        <f t="shared" si="53"/>
        <v>41</v>
      </c>
      <c r="Y452" s="47">
        <f t="shared" si="53"/>
        <v>41</v>
      </c>
      <c r="Z452" s="55">
        <f>T452+U452+V452+W452+X452+Y452</f>
        <v>232</v>
      </c>
      <c r="AA452" s="44">
        <v>2023</v>
      </c>
      <c r="AB452" s="34"/>
    </row>
    <row r="453" spans="1:30" ht="47.25" x14ac:dyDescent="0.25">
      <c r="A453" s="60"/>
      <c r="B453" s="60"/>
      <c r="C453" s="60"/>
      <c r="D453" s="60" t="s">
        <v>19</v>
      </c>
      <c r="E453" s="60" t="s">
        <v>22</v>
      </c>
      <c r="F453" s="60" t="s">
        <v>19</v>
      </c>
      <c r="G453" s="60" t="s">
        <v>23</v>
      </c>
      <c r="H453" s="60" t="s">
        <v>20</v>
      </c>
      <c r="I453" s="60" t="s">
        <v>25</v>
      </c>
      <c r="J453" s="60" t="s">
        <v>19</v>
      </c>
      <c r="K453" s="60" t="s">
        <v>19</v>
      </c>
      <c r="L453" s="60" t="s">
        <v>23</v>
      </c>
      <c r="M453" s="60" t="s">
        <v>19</v>
      </c>
      <c r="N453" s="60" t="s">
        <v>19</v>
      </c>
      <c r="O453" s="60" t="s">
        <v>19</v>
      </c>
      <c r="P453" s="60" t="s">
        <v>19</v>
      </c>
      <c r="Q453" s="60" t="s">
        <v>19</v>
      </c>
      <c r="R453" s="84" t="s">
        <v>161</v>
      </c>
      <c r="S453" s="65" t="s">
        <v>0</v>
      </c>
      <c r="T453" s="66">
        <f t="shared" ref="T453:Y453" si="54">T455+T459+T457+T461+T463</f>
        <v>5760.9</v>
      </c>
      <c r="U453" s="66">
        <f t="shared" si="54"/>
        <v>5478.6</v>
      </c>
      <c r="V453" s="66">
        <f t="shared" si="54"/>
        <v>5478.6</v>
      </c>
      <c r="W453" s="66">
        <f t="shared" si="54"/>
        <v>5478.6</v>
      </c>
      <c r="X453" s="66">
        <f t="shared" si="54"/>
        <v>5478.6</v>
      </c>
      <c r="Y453" s="66">
        <f t="shared" si="54"/>
        <v>5478.6</v>
      </c>
      <c r="Z453" s="66">
        <f>SUM(T453:Y453)</f>
        <v>33153.899999999994</v>
      </c>
      <c r="AA453" s="65">
        <v>2023</v>
      </c>
      <c r="AB453" s="131"/>
    </row>
    <row r="454" spans="1:30" ht="31.5" x14ac:dyDescent="0.25">
      <c r="A454" s="42"/>
      <c r="B454" s="42"/>
      <c r="C454" s="42"/>
      <c r="D454" s="42"/>
      <c r="E454" s="42"/>
      <c r="F454" s="42"/>
      <c r="G454" s="42"/>
      <c r="H454" s="42"/>
      <c r="I454" s="42"/>
      <c r="J454" s="42"/>
      <c r="K454" s="42"/>
      <c r="L454" s="42"/>
      <c r="M454" s="42"/>
      <c r="N454" s="42"/>
      <c r="O454" s="42"/>
      <c r="P454" s="42"/>
      <c r="Q454" s="42"/>
      <c r="R454" s="37" t="s">
        <v>158</v>
      </c>
      <c r="S454" s="141" t="s">
        <v>32</v>
      </c>
      <c r="T454" s="3">
        <f t="shared" ref="T454:Y454" si="55">T456+T458+T460+T462+T464</f>
        <v>12648.4</v>
      </c>
      <c r="U454" s="3">
        <f t="shared" si="55"/>
        <v>10042.700000000001</v>
      </c>
      <c r="V454" s="3">
        <f t="shared" si="55"/>
        <v>10042.700000000001</v>
      </c>
      <c r="W454" s="3">
        <f t="shared" si="55"/>
        <v>10042.700000000001</v>
      </c>
      <c r="X454" s="3">
        <f t="shared" si="55"/>
        <v>10042.700000000001</v>
      </c>
      <c r="Y454" s="3">
        <f t="shared" si="55"/>
        <v>10042.700000000001</v>
      </c>
      <c r="Z454" s="5">
        <f t="shared" ref="Z454:Z464" si="56">T454+U454+V454+W454+X454+Y454</f>
        <v>62861.899999999994</v>
      </c>
      <c r="AA454" s="44">
        <v>2023</v>
      </c>
      <c r="AB454" s="134"/>
      <c r="AC454" s="112"/>
    </row>
    <row r="455" spans="1:30" ht="47.25" x14ac:dyDescent="0.25">
      <c r="A455" s="60" t="s">
        <v>19</v>
      </c>
      <c r="B455" s="60" t="s">
        <v>19</v>
      </c>
      <c r="C455" s="60" t="s">
        <v>23</v>
      </c>
      <c r="D455" s="60" t="s">
        <v>19</v>
      </c>
      <c r="E455" s="60" t="s">
        <v>22</v>
      </c>
      <c r="F455" s="60" t="s">
        <v>19</v>
      </c>
      <c r="G455" s="60" t="s">
        <v>23</v>
      </c>
      <c r="H455" s="60" t="s">
        <v>20</v>
      </c>
      <c r="I455" s="60" t="s">
        <v>25</v>
      </c>
      <c r="J455" s="60" t="s">
        <v>19</v>
      </c>
      <c r="K455" s="60" t="s">
        <v>19</v>
      </c>
      <c r="L455" s="60" t="s">
        <v>23</v>
      </c>
      <c r="M455" s="60" t="s">
        <v>19</v>
      </c>
      <c r="N455" s="60" t="s">
        <v>19</v>
      </c>
      <c r="O455" s="60" t="s">
        <v>19</v>
      </c>
      <c r="P455" s="60" t="s">
        <v>19</v>
      </c>
      <c r="Q455" s="60" t="s">
        <v>19</v>
      </c>
      <c r="R455" s="84" t="s">
        <v>162</v>
      </c>
      <c r="S455" s="62" t="s">
        <v>0</v>
      </c>
      <c r="T455" s="1">
        <f>3617.1-376.2-40-150</f>
        <v>3050.9</v>
      </c>
      <c r="U455" s="1">
        <v>2917.1</v>
      </c>
      <c r="V455" s="1">
        <v>2917.1</v>
      </c>
      <c r="W455" s="1">
        <v>2917.1</v>
      </c>
      <c r="X455" s="1">
        <v>2917.1</v>
      </c>
      <c r="Y455" s="1">
        <v>2917.1</v>
      </c>
      <c r="Z455" s="66">
        <f t="shared" si="56"/>
        <v>17636.400000000001</v>
      </c>
      <c r="AA455" s="65">
        <v>2023</v>
      </c>
      <c r="AB455" s="130"/>
      <c r="AC455" s="112"/>
      <c r="AD455" s="112"/>
    </row>
    <row r="456" spans="1:30" ht="47.25" x14ac:dyDescent="0.25">
      <c r="A456" s="42"/>
      <c r="B456" s="42"/>
      <c r="C456" s="42"/>
      <c r="D456" s="42"/>
      <c r="E456" s="42"/>
      <c r="F456" s="42"/>
      <c r="G456" s="42"/>
      <c r="H456" s="42"/>
      <c r="I456" s="42"/>
      <c r="J456" s="42"/>
      <c r="K456" s="42"/>
      <c r="L456" s="42"/>
      <c r="M456" s="42"/>
      <c r="N456" s="42"/>
      <c r="O456" s="42"/>
      <c r="P456" s="42"/>
      <c r="Q456" s="42"/>
      <c r="R456" s="68" t="s">
        <v>163</v>
      </c>
      <c r="S456" s="141" t="s">
        <v>32</v>
      </c>
      <c r="T456" s="3">
        <v>4849</v>
      </c>
      <c r="U456" s="3">
        <v>4307</v>
      </c>
      <c r="V456" s="3">
        <v>4307</v>
      </c>
      <c r="W456" s="3">
        <v>4307</v>
      </c>
      <c r="X456" s="3">
        <v>4307</v>
      </c>
      <c r="Y456" s="3">
        <v>4307</v>
      </c>
      <c r="Z456" s="5">
        <f t="shared" si="56"/>
        <v>26384</v>
      </c>
      <c r="AA456" s="44">
        <v>2023</v>
      </c>
      <c r="AB456" s="134"/>
      <c r="AC456" s="112"/>
    </row>
    <row r="457" spans="1:30" ht="47.25" x14ac:dyDescent="0.25">
      <c r="A457" s="60" t="s">
        <v>19</v>
      </c>
      <c r="B457" s="60" t="s">
        <v>19</v>
      </c>
      <c r="C457" s="60" t="s">
        <v>25</v>
      </c>
      <c r="D457" s="60" t="s">
        <v>19</v>
      </c>
      <c r="E457" s="60" t="s">
        <v>22</v>
      </c>
      <c r="F457" s="60" t="s">
        <v>19</v>
      </c>
      <c r="G457" s="60" t="s">
        <v>23</v>
      </c>
      <c r="H457" s="60" t="s">
        <v>20</v>
      </c>
      <c r="I457" s="60" t="s">
        <v>25</v>
      </c>
      <c r="J457" s="60" t="s">
        <v>19</v>
      </c>
      <c r="K457" s="60" t="s">
        <v>19</v>
      </c>
      <c r="L457" s="60" t="s">
        <v>23</v>
      </c>
      <c r="M457" s="60" t="s">
        <v>19</v>
      </c>
      <c r="N457" s="60" t="s">
        <v>19</v>
      </c>
      <c r="O457" s="60" t="s">
        <v>19</v>
      </c>
      <c r="P457" s="60" t="s">
        <v>19</v>
      </c>
      <c r="Q457" s="60" t="s">
        <v>19</v>
      </c>
      <c r="R457" s="84" t="s">
        <v>164</v>
      </c>
      <c r="S457" s="62" t="s">
        <v>0</v>
      </c>
      <c r="T457" s="1">
        <f>398.5-63.6-24.8</f>
        <v>310.09999999999997</v>
      </c>
      <c r="U457" s="1">
        <v>398.5</v>
      </c>
      <c r="V457" s="1">
        <v>398.5</v>
      </c>
      <c r="W457" s="1">
        <v>398.5</v>
      </c>
      <c r="X457" s="1">
        <v>398.5</v>
      </c>
      <c r="Y457" s="1">
        <v>398.5</v>
      </c>
      <c r="Z457" s="66">
        <f>T457+U457+V457+W457+X457+Y457</f>
        <v>2302.6</v>
      </c>
      <c r="AA457" s="65">
        <v>2023</v>
      </c>
      <c r="AB457" s="130"/>
      <c r="AC457" s="112"/>
    </row>
    <row r="458" spans="1:30" ht="47.25" x14ac:dyDescent="0.2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68" t="s">
        <v>165</v>
      </c>
      <c r="S458" s="141" t="s">
        <v>32</v>
      </c>
      <c r="T458" s="4">
        <v>421.4</v>
      </c>
      <c r="U458" s="4">
        <v>529.70000000000005</v>
      </c>
      <c r="V458" s="4">
        <v>529.70000000000005</v>
      </c>
      <c r="W458" s="4">
        <v>529.70000000000005</v>
      </c>
      <c r="X458" s="4">
        <v>529.70000000000005</v>
      </c>
      <c r="Y458" s="4">
        <v>529.70000000000005</v>
      </c>
      <c r="Z458" s="5">
        <f t="shared" si="56"/>
        <v>3069.9000000000005</v>
      </c>
      <c r="AA458" s="44">
        <v>2023</v>
      </c>
      <c r="AB458" s="134"/>
      <c r="AC458" s="112"/>
    </row>
    <row r="459" spans="1:30" ht="47.25" x14ac:dyDescent="0.25">
      <c r="A459" s="60" t="s">
        <v>19</v>
      </c>
      <c r="B459" s="60" t="s">
        <v>19</v>
      </c>
      <c r="C459" s="60" t="s">
        <v>22</v>
      </c>
      <c r="D459" s="60" t="s">
        <v>19</v>
      </c>
      <c r="E459" s="60" t="s">
        <v>22</v>
      </c>
      <c r="F459" s="60" t="s">
        <v>19</v>
      </c>
      <c r="G459" s="60" t="s">
        <v>23</v>
      </c>
      <c r="H459" s="60" t="s">
        <v>20</v>
      </c>
      <c r="I459" s="60" t="s">
        <v>25</v>
      </c>
      <c r="J459" s="60" t="s">
        <v>19</v>
      </c>
      <c r="K459" s="60" t="s">
        <v>19</v>
      </c>
      <c r="L459" s="60" t="s">
        <v>23</v>
      </c>
      <c r="M459" s="60" t="s">
        <v>19</v>
      </c>
      <c r="N459" s="60" t="s">
        <v>19</v>
      </c>
      <c r="O459" s="60" t="s">
        <v>19</v>
      </c>
      <c r="P459" s="60" t="s">
        <v>19</v>
      </c>
      <c r="Q459" s="60" t="s">
        <v>19</v>
      </c>
      <c r="R459" s="76" t="s">
        <v>166</v>
      </c>
      <c r="S459" s="62" t="s">
        <v>0</v>
      </c>
      <c r="T459" s="1">
        <f>1961.8-500-47.8</f>
        <v>1414</v>
      </c>
      <c r="U459" s="1">
        <v>1163</v>
      </c>
      <c r="V459" s="1">
        <v>1163</v>
      </c>
      <c r="W459" s="1">
        <v>1163</v>
      </c>
      <c r="X459" s="1">
        <v>1163</v>
      </c>
      <c r="Y459" s="1">
        <v>1163</v>
      </c>
      <c r="Z459" s="66">
        <f t="shared" si="56"/>
        <v>7229</v>
      </c>
      <c r="AA459" s="65">
        <v>2023</v>
      </c>
      <c r="AB459" s="130"/>
      <c r="AC459" s="112"/>
    </row>
    <row r="460" spans="1:30" ht="47.25" x14ac:dyDescent="0.2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68" t="s">
        <v>167</v>
      </c>
      <c r="S460" s="141" t="s">
        <v>32</v>
      </c>
      <c r="T460" s="4">
        <v>3300</v>
      </c>
      <c r="U460" s="4">
        <v>1717</v>
      </c>
      <c r="V460" s="4">
        <v>1717</v>
      </c>
      <c r="W460" s="4">
        <v>1717</v>
      </c>
      <c r="X460" s="4">
        <v>1717</v>
      </c>
      <c r="Y460" s="4">
        <v>1717</v>
      </c>
      <c r="Z460" s="5">
        <f t="shared" si="56"/>
        <v>11885</v>
      </c>
      <c r="AA460" s="44">
        <v>2023</v>
      </c>
      <c r="AB460" s="134"/>
      <c r="AC460" s="112"/>
    </row>
    <row r="461" spans="1:30" ht="47.25" x14ac:dyDescent="0.25">
      <c r="A461" s="60" t="s">
        <v>19</v>
      </c>
      <c r="B461" s="60" t="s">
        <v>19</v>
      </c>
      <c r="C461" s="60" t="s">
        <v>26</v>
      </c>
      <c r="D461" s="60" t="s">
        <v>19</v>
      </c>
      <c r="E461" s="60" t="s">
        <v>22</v>
      </c>
      <c r="F461" s="60" t="s">
        <v>19</v>
      </c>
      <c r="G461" s="60" t="s">
        <v>23</v>
      </c>
      <c r="H461" s="60" t="s">
        <v>20</v>
      </c>
      <c r="I461" s="60" t="s">
        <v>25</v>
      </c>
      <c r="J461" s="60" t="s">
        <v>19</v>
      </c>
      <c r="K461" s="60" t="s">
        <v>19</v>
      </c>
      <c r="L461" s="60" t="s">
        <v>23</v>
      </c>
      <c r="M461" s="60" t="s">
        <v>19</v>
      </c>
      <c r="N461" s="60" t="s">
        <v>19</v>
      </c>
      <c r="O461" s="60" t="s">
        <v>19</v>
      </c>
      <c r="P461" s="60" t="s">
        <v>19</v>
      </c>
      <c r="Q461" s="60" t="s">
        <v>19</v>
      </c>
      <c r="R461" s="76" t="s">
        <v>168</v>
      </c>
      <c r="S461" s="62" t="s">
        <v>0</v>
      </c>
      <c r="T461" s="1">
        <f>1502-455.3-60.8</f>
        <v>985.90000000000009</v>
      </c>
      <c r="U461" s="1">
        <v>1000</v>
      </c>
      <c r="V461" s="1">
        <v>1000</v>
      </c>
      <c r="W461" s="1">
        <v>1000</v>
      </c>
      <c r="X461" s="1">
        <v>1000</v>
      </c>
      <c r="Y461" s="1">
        <v>1000</v>
      </c>
      <c r="Z461" s="66">
        <f t="shared" si="56"/>
        <v>5985.9</v>
      </c>
      <c r="AA461" s="65">
        <v>2023</v>
      </c>
      <c r="AB461" s="131"/>
      <c r="AC461" s="12"/>
    </row>
    <row r="462" spans="1:30" ht="51.75" hidden="1" customHeight="1" x14ac:dyDescent="0.25">
      <c r="A462" s="42"/>
      <c r="B462" s="42"/>
      <c r="C462" s="42"/>
      <c r="D462" s="42"/>
      <c r="E462" s="42"/>
      <c r="F462" s="42"/>
      <c r="G462" s="42"/>
      <c r="H462" s="42"/>
      <c r="I462" s="42"/>
      <c r="J462" s="42"/>
      <c r="K462" s="42"/>
      <c r="L462" s="42"/>
      <c r="M462" s="42"/>
      <c r="N462" s="42"/>
      <c r="O462" s="42"/>
      <c r="P462" s="42"/>
      <c r="Q462" s="42"/>
      <c r="R462" s="43" t="s">
        <v>169</v>
      </c>
      <c r="S462" s="44" t="s">
        <v>32</v>
      </c>
      <c r="T462" s="3">
        <v>2175</v>
      </c>
      <c r="U462" s="3">
        <v>2175</v>
      </c>
      <c r="V462" s="3">
        <v>2175</v>
      </c>
      <c r="W462" s="3">
        <v>2175</v>
      </c>
      <c r="X462" s="3">
        <v>2175</v>
      </c>
      <c r="Y462" s="3">
        <v>2175</v>
      </c>
      <c r="Z462" s="6">
        <f t="shared" si="56"/>
        <v>13050</v>
      </c>
      <c r="AA462" s="80">
        <v>2020</v>
      </c>
      <c r="AB462" s="34"/>
    </row>
    <row r="463" spans="1:30" ht="51" hidden="1" customHeight="1" x14ac:dyDescent="0.25">
      <c r="A463" s="60" t="s">
        <v>19</v>
      </c>
      <c r="B463" s="60" t="s">
        <v>20</v>
      </c>
      <c r="C463" s="60" t="s">
        <v>21</v>
      </c>
      <c r="D463" s="60" t="s">
        <v>19</v>
      </c>
      <c r="E463" s="60" t="s">
        <v>22</v>
      </c>
      <c r="F463" s="60" t="s">
        <v>19</v>
      </c>
      <c r="G463" s="60" t="s">
        <v>23</v>
      </c>
      <c r="H463" s="60" t="s">
        <v>19</v>
      </c>
      <c r="I463" s="60" t="s">
        <v>24</v>
      </c>
      <c r="J463" s="60" t="s">
        <v>19</v>
      </c>
      <c r="K463" s="60" t="s">
        <v>19</v>
      </c>
      <c r="L463" s="60" t="s">
        <v>21</v>
      </c>
      <c r="M463" s="60" t="s">
        <v>19</v>
      </c>
      <c r="N463" s="60" t="s">
        <v>19</v>
      </c>
      <c r="O463" s="60" t="s">
        <v>19</v>
      </c>
      <c r="P463" s="60" t="s">
        <v>19</v>
      </c>
      <c r="Q463" s="60" t="s">
        <v>19</v>
      </c>
      <c r="R463" s="76" t="s">
        <v>170</v>
      </c>
      <c r="S463" s="62" t="s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66">
        <f t="shared" si="56"/>
        <v>0</v>
      </c>
      <c r="AA463" s="44">
        <v>2020</v>
      </c>
      <c r="AB463" s="34"/>
    </row>
    <row r="464" spans="1:30" ht="46.5" customHeight="1" x14ac:dyDescent="0.25">
      <c r="A464" s="42"/>
      <c r="B464" s="42"/>
      <c r="C464" s="42"/>
      <c r="D464" s="42"/>
      <c r="E464" s="42"/>
      <c r="F464" s="42"/>
      <c r="G464" s="42"/>
      <c r="H464" s="42"/>
      <c r="I464" s="42"/>
      <c r="J464" s="42"/>
      <c r="K464" s="42"/>
      <c r="L464" s="42"/>
      <c r="M464" s="42"/>
      <c r="N464" s="42"/>
      <c r="O464" s="42"/>
      <c r="P464" s="42"/>
      <c r="Q464" s="42"/>
      <c r="R464" s="43" t="s">
        <v>171</v>
      </c>
      <c r="S464" s="141" t="s">
        <v>32</v>
      </c>
      <c r="T464" s="3">
        <v>1903</v>
      </c>
      <c r="U464" s="3">
        <v>1314</v>
      </c>
      <c r="V464" s="3">
        <v>1314</v>
      </c>
      <c r="W464" s="3">
        <v>1314</v>
      </c>
      <c r="X464" s="3">
        <v>1314</v>
      </c>
      <c r="Y464" s="3">
        <v>1314</v>
      </c>
      <c r="Z464" s="5">
        <f t="shared" si="56"/>
        <v>8473</v>
      </c>
      <c r="AA464" s="44">
        <v>2023</v>
      </c>
      <c r="AB464" s="134"/>
      <c r="AC464" s="112"/>
    </row>
    <row r="465" spans="1:33" ht="66" customHeight="1" x14ac:dyDescent="0.25">
      <c r="A465" s="60" t="s">
        <v>19</v>
      </c>
      <c r="B465" s="60" t="s">
        <v>25</v>
      </c>
      <c r="C465" s="60" t="s">
        <v>23</v>
      </c>
      <c r="D465" s="60" t="s">
        <v>19</v>
      </c>
      <c r="E465" s="60" t="s">
        <v>22</v>
      </c>
      <c r="F465" s="60" t="s">
        <v>19</v>
      </c>
      <c r="G465" s="60" t="s">
        <v>23</v>
      </c>
      <c r="H465" s="60" t="s">
        <v>20</v>
      </c>
      <c r="I465" s="60" t="s">
        <v>25</v>
      </c>
      <c r="J465" s="60" t="s">
        <v>19</v>
      </c>
      <c r="K465" s="60" t="s">
        <v>19</v>
      </c>
      <c r="L465" s="60" t="s">
        <v>23</v>
      </c>
      <c r="M465" s="60" t="s">
        <v>19</v>
      </c>
      <c r="N465" s="60" t="s">
        <v>19</v>
      </c>
      <c r="O465" s="60" t="s">
        <v>19</v>
      </c>
      <c r="P465" s="60" t="s">
        <v>19</v>
      </c>
      <c r="Q465" s="60" t="s">
        <v>19</v>
      </c>
      <c r="R465" s="143" t="s">
        <v>172</v>
      </c>
      <c r="S465" s="62" t="s">
        <v>0</v>
      </c>
      <c r="T465" s="1">
        <v>0</v>
      </c>
      <c r="U465" s="1">
        <v>0</v>
      </c>
      <c r="V465" s="1">
        <v>0</v>
      </c>
      <c r="W465" s="1">
        <v>0</v>
      </c>
      <c r="X465" s="1">
        <v>1782</v>
      </c>
      <c r="Y465" s="1">
        <v>1782</v>
      </c>
      <c r="Z465" s="66">
        <f>T465+U465+V465+W465+X465+Y465</f>
        <v>3564</v>
      </c>
      <c r="AA465" s="65">
        <v>2023</v>
      </c>
      <c r="AB465" s="34"/>
    </row>
    <row r="466" spans="1:33" ht="48" customHeight="1" x14ac:dyDescent="0.2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7" t="s">
        <v>173</v>
      </c>
      <c r="S466" s="141" t="s">
        <v>32</v>
      </c>
      <c r="T466" s="3">
        <v>0</v>
      </c>
      <c r="U466" s="3">
        <v>0</v>
      </c>
      <c r="V466" s="3">
        <v>0</v>
      </c>
      <c r="W466" s="3">
        <v>0</v>
      </c>
      <c r="X466" s="3">
        <v>5619</v>
      </c>
      <c r="Y466" s="3">
        <v>5619</v>
      </c>
      <c r="Z466" s="5">
        <f>T466+U466+V466+W466+X466+Y466</f>
        <v>11238</v>
      </c>
      <c r="AA466" s="44">
        <v>2023</v>
      </c>
      <c r="AB466" s="131"/>
      <c r="AC466" s="125"/>
      <c r="AD466" s="112"/>
      <c r="AE466" s="112"/>
      <c r="AF466" s="112"/>
      <c r="AG466" s="8"/>
    </row>
    <row r="467" spans="1:33" ht="0.75" hidden="1" customHeight="1" x14ac:dyDescent="0.25">
      <c r="A467" s="60"/>
      <c r="B467" s="60"/>
      <c r="C467" s="60"/>
      <c r="D467" s="60" t="s">
        <v>19</v>
      </c>
      <c r="E467" s="60" t="s">
        <v>22</v>
      </c>
      <c r="F467" s="60" t="s">
        <v>19</v>
      </c>
      <c r="G467" s="60" t="s">
        <v>23</v>
      </c>
      <c r="H467" s="60" t="s">
        <v>19</v>
      </c>
      <c r="I467" s="60" t="s">
        <v>24</v>
      </c>
      <c r="J467" s="60" t="s">
        <v>19</v>
      </c>
      <c r="K467" s="60" t="s">
        <v>19</v>
      </c>
      <c r="L467" s="60" t="s">
        <v>21</v>
      </c>
      <c r="M467" s="60" t="s">
        <v>20</v>
      </c>
      <c r="N467" s="60" t="s">
        <v>19</v>
      </c>
      <c r="O467" s="60" t="s">
        <v>22</v>
      </c>
      <c r="P467" s="60" t="s">
        <v>22</v>
      </c>
      <c r="Q467" s="60" t="s">
        <v>19</v>
      </c>
      <c r="R467" s="150" t="s">
        <v>174</v>
      </c>
      <c r="S467" s="62" t="s">
        <v>0</v>
      </c>
      <c r="T467" s="1">
        <f t="shared" ref="T467:Y468" si="57">T470+T473+T476+T479</f>
        <v>1308.2000000000003</v>
      </c>
      <c r="U467" s="1">
        <f t="shared" si="57"/>
        <v>1308.2000000000003</v>
      </c>
      <c r="V467" s="1">
        <f t="shared" si="57"/>
        <v>1308.2000000000003</v>
      </c>
      <c r="W467" s="1">
        <f t="shared" si="57"/>
        <v>1308.2000000000003</v>
      </c>
      <c r="X467" s="1">
        <f t="shared" si="57"/>
        <v>1308.2000000000003</v>
      </c>
      <c r="Y467" s="1">
        <f t="shared" si="57"/>
        <v>1308.2000000000003</v>
      </c>
      <c r="Z467" s="66">
        <f>T467+U467+V467+W467+X467+Y467</f>
        <v>7849.2000000000025</v>
      </c>
      <c r="AA467" s="80">
        <v>2016</v>
      </c>
      <c r="AB467" s="34"/>
      <c r="AC467" s="12"/>
      <c r="AD467" s="12"/>
    </row>
    <row r="468" spans="1:33" ht="31.9" customHeight="1" x14ac:dyDescent="0.25">
      <c r="A468" s="60"/>
      <c r="B468" s="60"/>
      <c r="C468" s="60"/>
      <c r="D468" s="60" t="s">
        <v>19</v>
      </c>
      <c r="E468" s="60" t="s">
        <v>25</v>
      </c>
      <c r="F468" s="60" t="s">
        <v>19</v>
      </c>
      <c r="G468" s="60" t="s">
        <v>22</v>
      </c>
      <c r="H468" s="60" t="s">
        <v>20</v>
      </c>
      <c r="I468" s="60" t="s">
        <v>25</v>
      </c>
      <c r="J468" s="60" t="s">
        <v>19</v>
      </c>
      <c r="K468" s="60" t="s">
        <v>19</v>
      </c>
      <c r="L468" s="60" t="s">
        <v>23</v>
      </c>
      <c r="M468" s="60" t="s">
        <v>20</v>
      </c>
      <c r="N468" s="60" t="s">
        <v>19</v>
      </c>
      <c r="O468" s="60" t="s">
        <v>22</v>
      </c>
      <c r="P468" s="60" t="s">
        <v>22</v>
      </c>
      <c r="Q468" s="60" t="s">
        <v>19</v>
      </c>
      <c r="R468" s="150"/>
      <c r="S468" s="65" t="s">
        <v>0</v>
      </c>
      <c r="T468" s="66">
        <f t="shared" si="57"/>
        <v>1399.4</v>
      </c>
      <c r="U468" s="66">
        <f t="shared" si="57"/>
        <v>1401.1000000000001</v>
      </c>
      <c r="V468" s="66">
        <f t="shared" si="57"/>
        <v>1401.1000000000001</v>
      </c>
      <c r="W468" s="66">
        <f t="shared" si="57"/>
        <v>1401.1000000000001</v>
      </c>
      <c r="X468" s="66">
        <f t="shared" si="57"/>
        <v>1401.1000000000001</v>
      </c>
      <c r="Y468" s="66">
        <f t="shared" si="57"/>
        <v>1401.1000000000001</v>
      </c>
      <c r="Z468" s="66">
        <f>Z471+Z474+Z477+Z480</f>
        <v>8404.9000000000015</v>
      </c>
      <c r="AA468" s="65">
        <v>2023</v>
      </c>
      <c r="AB468" s="131"/>
      <c r="AC468" s="12"/>
      <c r="AD468" s="12"/>
    </row>
    <row r="469" spans="1:33" ht="31.9" customHeight="1" x14ac:dyDescent="0.25">
      <c r="A469" s="42"/>
      <c r="B469" s="42"/>
      <c r="C469" s="42"/>
      <c r="D469" s="42"/>
      <c r="E469" s="42"/>
      <c r="F469" s="42"/>
      <c r="G469" s="42"/>
      <c r="H469" s="42"/>
      <c r="I469" s="42"/>
      <c r="J469" s="42"/>
      <c r="K469" s="42"/>
      <c r="L469" s="42"/>
      <c r="M469" s="42"/>
      <c r="N469" s="42"/>
      <c r="O469" s="42"/>
      <c r="P469" s="42"/>
      <c r="Q469" s="42"/>
      <c r="R469" s="43" t="s">
        <v>175</v>
      </c>
      <c r="S469" s="141" t="s">
        <v>52</v>
      </c>
      <c r="T469" s="47">
        <f t="shared" ref="T469:Y469" si="58">T472+T475+T478+T483</f>
        <v>450</v>
      </c>
      <c r="U469" s="47">
        <f t="shared" si="58"/>
        <v>433</v>
      </c>
      <c r="V469" s="47">
        <f t="shared" si="58"/>
        <v>433</v>
      </c>
      <c r="W469" s="47">
        <f t="shared" si="58"/>
        <v>433</v>
      </c>
      <c r="X469" s="47">
        <f t="shared" si="58"/>
        <v>433</v>
      </c>
      <c r="Y469" s="47">
        <f t="shared" si="58"/>
        <v>433</v>
      </c>
      <c r="Z469" s="55">
        <f t="shared" ref="Z469:Z481" si="59">T469+U469+V469+W469+X469+Y469</f>
        <v>2615</v>
      </c>
      <c r="AA469" s="44">
        <v>2023</v>
      </c>
      <c r="AB469" s="34"/>
      <c r="AC469" s="12"/>
      <c r="AD469" s="12"/>
    </row>
    <row r="470" spans="1:33" ht="36.75" hidden="1" customHeight="1" x14ac:dyDescent="0.25">
      <c r="A470" s="60" t="s">
        <v>19</v>
      </c>
      <c r="B470" s="60" t="s">
        <v>19</v>
      </c>
      <c r="C470" s="60" t="s">
        <v>23</v>
      </c>
      <c r="D470" s="60" t="s">
        <v>19</v>
      </c>
      <c r="E470" s="60" t="s">
        <v>22</v>
      </c>
      <c r="F470" s="60" t="s">
        <v>19</v>
      </c>
      <c r="G470" s="60" t="s">
        <v>23</v>
      </c>
      <c r="H470" s="60" t="s">
        <v>19</v>
      </c>
      <c r="I470" s="60" t="s">
        <v>24</v>
      </c>
      <c r="J470" s="60" t="s">
        <v>19</v>
      </c>
      <c r="K470" s="60" t="s">
        <v>19</v>
      </c>
      <c r="L470" s="60" t="s">
        <v>21</v>
      </c>
      <c r="M470" s="60" t="s">
        <v>20</v>
      </c>
      <c r="N470" s="60" t="s">
        <v>19</v>
      </c>
      <c r="O470" s="60" t="s">
        <v>22</v>
      </c>
      <c r="P470" s="60" t="s">
        <v>22</v>
      </c>
      <c r="Q470" s="60" t="s">
        <v>19</v>
      </c>
      <c r="R470" s="151" t="s">
        <v>176</v>
      </c>
      <c r="S470" s="62" t="s">
        <v>0</v>
      </c>
      <c r="T470" s="1">
        <f t="shared" ref="T470:Y470" si="60">472.4-26.9</f>
        <v>445.5</v>
      </c>
      <c r="U470" s="1">
        <f t="shared" si="60"/>
        <v>445.5</v>
      </c>
      <c r="V470" s="1">
        <f t="shared" si="60"/>
        <v>445.5</v>
      </c>
      <c r="W470" s="1">
        <f t="shared" si="60"/>
        <v>445.5</v>
      </c>
      <c r="X470" s="1">
        <f t="shared" si="60"/>
        <v>445.5</v>
      </c>
      <c r="Y470" s="1">
        <f t="shared" si="60"/>
        <v>445.5</v>
      </c>
      <c r="Z470" s="66">
        <f t="shared" si="59"/>
        <v>2673</v>
      </c>
      <c r="AA470" s="44">
        <v>2023</v>
      </c>
      <c r="AB470" s="34"/>
      <c r="AC470" s="12"/>
      <c r="AD470" s="12"/>
    </row>
    <row r="471" spans="1:33" ht="34.15" customHeight="1" x14ac:dyDescent="0.25">
      <c r="A471" s="60" t="s">
        <v>19</v>
      </c>
      <c r="B471" s="60" t="s">
        <v>19</v>
      </c>
      <c r="C471" s="60" t="s">
        <v>23</v>
      </c>
      <c r="D471" s="60" t="s">
        <v>19</v>
      </c>
      <c r="E471" s="60" t="s">
        <v>25</v>
      </c>
      <c r="F471" s="60" t="s">
        <v>19</v>
      </c>
      <c r="G471" s="60" t="s">
        <v>22</v>
      </c>
      <c r="H471" s="60" t="s">
        <v>20</v>
      </c>
      <c r="I471" s="60" t="s">
        <v>25</v>
      </c>
      <c r="J471" s="60" t="s">
        <v>19</v>
      </c>
      <c r="K471" s="60" t="s">
        <v>19</v>
      </c>
      <c r="L471" s="60" t="s">
        <v>23</v>
      </c>
      <c r="M471" s="60" t="s">
        <v>20</v>
      </c>
      <c r="N471" s="60" t="s">
        <v>19</v>
      </c>
      <c r="O471" s="60" t="s">
        <v>22</v>
      </c>
      <c r="P471" s="60" t="s">
        <v>22</v>
      </c>
      <c r="Q471" s="60" t="s">
        <v>19</v>
      </c>
      <c r="R471" s="152"/>
      <c r="S471" s="62" t="s">
        <v>0</v>
      </c>
      <c r="T471" s="1">
        <f t="shared" ref="T471:Y471" si="61">445.5+45.8</f>
        <v>491.3</v>
      </c>
      <c r="U471" s="1">
        <f t="shared" si="61"/>
        <v>491.3</v>
      </c>
      <c r="V471" s="1">
        <f t="shared" si="61"/>
        <v>491.3</v>
      </c>
      <c r="W471" s="1">
        <f t="shared" si="61"/>
        <v>491.3</v>
      </c>
      <c r="X471" s="1">
        <f t="shared" si="61"/>
        <v>491.3</v>
      </c>
      <c r="Y471" s="1">
        <f t="shared" si="61"/>
        <v>491.3</v>
      </c>
      <c r="Z471" s="66">
        <f>T471+U471+V471+W471+X471+Y471</f>
        <v>2947.8</v>
      </c>
      <c r="AA471" s="65">
        <v>2023</v>
      </c>
      <c r="AB471" s="131"/>
    </row>
    <row r="472" spans="1:33" ht="47.25" x14ac:dyDescent="0.25">
      <c r="A472" s="42"/>
      <c r="B472" s="42"/>
      <c r="C472" s="42"/>
      <c r="D472" s="42"/>
      <c r="E472" s="42"/>
      <c r="F472" s="42"/>
      <c r="G472" s="42"/>
      <c r="H472" s="42"/>
      <c r="I472" s="42"/>
      <c r="J472" s="42"/>
      <c r="K472" s="42"/>
      <c r="L472" s="42"/>
      <c r="M472" s="42"/>
      <c r="N472" s="42"/>
      <c r="O472" s="42"/>
      <c r="P472" s="42"/>
      <c r="Q472" s="42"/>
      <c r="R472" s="68" t="s">
        <v>177</v>
      </c>
      <c r="S472" s="141" t="s">
        <v>52</v>
      </c>
      <c r="T472" s="2">
        <v>158</v>
      </c>
      <c r="U472" s="2">
        <v>148</v>
      </c>
      <c r="V472" s="2">
        <v>148</v>
      </c>
      <c r="W472" s="2">
        <v>148</v>
      </c>
      <c r="X472" s="2">
        <v>148</v>
      </c>
      <c r="Y472" s="2">
        <v>148</v>
      </c>
      <c r="Z472" s="55">
        <f t="shared" si="59"/>
        <v>898</v>
      </c>
      <c r="AA472" s="44">
        <v>2023</v>
      </c>
      <c r="AB472" s="34"/>
    </row>
    <row r="473" spans="1:33" ht="36" hidden="1" customHeight="1" x14ac:dyDescent="0.25">
      <c r="A473" s="60" t="s">
        <v>19</v>
      </c>
      <c r="B473" s="60" t="s">
        <v>19</v>
      </c>
      <c r="C473" s="60" t="s">
        <v>25</v>
      </c>
      <c r="D473" s="60" t="s">
        <v>19</v>
      </c>
      <c r="E473" s="60" t="s">
        <v>22</v>
      </c>
      <c r="F473" s="60" t="s">
        <v>19</v>
      </c>
      <c r="G473" s="60" t="s">
        <v>23</v>
      </c>
      <c r="H473" s="60" t="s">
        <v>19</v>
      </c>
      <c r="I473" s="60" t="s">
        <v>24</v>
      </c>
      <c r="J473" s="60" t="s">
        <v>19</v>
      </c>
      <c r="K473" s="60" t="s">
        <v>19</v>
      </c>
      <c r="L473" s="60" t="s">
        <v>21</v>
      </c>
      <c r="M473" s="60" t="s">
        <v>20</v>
      </c>
      <c r="N473" s="60" t="s">
        <v>19</v>
      </c>
      <c r="O473" s="60" t="s">
        <v>22</v>
      </c>
      <c r="P473" s="60" t="s">
        <v>22</v>
      </c>
      <c r="Q473" s="60" t="s">
        <v>19</v>
      </c>
      <c r="R473" s="154" t="s">
        <v>176</v>
      </c>
      <c r="S473" s="62" t="s">
        <v>0</v>
      </c>
      <c r="T473" s="1">
        <f t="shared" ref="T473:Y473" si="62">302-17.3</f>
        <v>284.7</v>
      </c>
      <c r="U473" s="1">
        <f t="shared" si="62"/>
        <v>284.7</v>
      </c>
      <c r="V473" s="1">
        <f t="shared" si="62"/>
        <v>284.7</v>
      </c>
      <c r="W473" s="1">
        <f t="shared" si="62"/>
        <v>284.7</v>
      </c>
      <c r="X473" s="1">
        <f t="shared" si="62"/>
        <v>284.7</v>
      </c>
      <c r="Y473" s="1">
        <f t="shared" si="62"/>
        <v>284.7</v>
      </c>
      <c r="Z473" s="66">
        <f t="shared" si="59"/>
        <v>1708.2</v>
      </c>
      <c r="AA473" s="44">
        <v>2023</v>
      </c>
      <c r="AB473" s="34"/>
    </row>
    <row r="474" spans="1:33" ht="37.15" customHeight="1" x14ac:dyDescent="0.25">
      <c r="A474" s="60" t="s">
        <v>19</v>
      </c>
      <c r="B474" s="60" t="s">
        <v>19</v>
      </c>
      <c r="C474" s="60" t="s">
        <v>25</v>
      </c>
      <c r="D474" s="60" t="s">
        <v>19</v>
      </c>
      <c r="E474" s="60" t="s">
        <v>25</v>
      </c>
      <c r="F474" s="60" t="s">
        <v>19</v>
      </c>
      <c r="G474" s="60" t="s">
        <v>22</v>
      </c>
      <c r="H474" s="60" t="s">
        <v>20</v>
      </c>
      <c r="I474" s="60" t="s">
        <v>25</v>
      </c>
      <c r="J474" s="60" t="s">
        <v>19</v>
      </c>
      <c r="K474" s="60" t="s">
        <v>19</v>
      </c>
      <c r="L474" s="60" t="s">
        <v>23</v>
      </c>
      <c r="M474" s="60" t="s">
        <v>20</v>
      </c>
      <c r="N474" s="60" t="s">
        <v>19</v>
      </c>
      <c r="O474" s="60" t="s">
        <v>22</v>
      </c>
      <c r="P474" s="60" t="s">
        <v>22</v>
      </c>
      <c r="Q474" s="60" t="s">
        <v>19</v>
      </c>
      <c r="R474" s="155"/>
      <c r="S474" s="62" t="s">
        <v>0</v>
      </c>
      <c r="T474" s="1">
        <f t="shared" ref="T474:Y474" si="63">284.7-29.7</f>
        <v>255</v>
      </c>
      <c r="U474" s="1">
        <f t="shared" si="63"/>
        <v>255</v>
      </c>
      <c r="V474" s="1">
        <f t="shared" si="63"/>
        <v>255</v>
      </c>
      <c r="W474" s="1">
        <f t="shared" si="63"/>
        <v>255</v>
      </c>
      <c r="X474" s="1">
        <f t="shared" si="63"/>
        <v>255</v>
      </c>
      <c r="Y474" s="1">
        <f t="shared" si="63"/>
        <v>255</v>
      </c>
      <c r="Z474" s="66">
        <f t="shared" si="59"/>
        <v>1530</v>
      </c>
      <c r="AA474" s="65">
        <v>2023</v>
      </c>
      <c r="AB474" s="131"/>
    </row>
    <row r="475" spans="1:33" ht="47.25" x14ac:dyDescent="0.25">
      <c r="A475" s="42"/>
      <c r="B475" s="42"/>
      <c r="C475" s="42"/>
      <c r="D475" s="42"/>
      <c r="E475" s="42"/>
      <c r="F475" s="42"/>
      <c r="G475" s="42"/>
      <c r="H475" s="42"/>
      <c r="I475" s="42"/>
      <c r="J475" s="42"/>
      <c r="K475" s="42"/>
      <c r="L475" s="42"/>
      <c r="M475" s="42"/>
      <c r="N475" s="42"/>
      <c r="O475" s="42"/>
      <c r="P475" s="42"/>
      <c r="Q475" s="42"/>
      <c r="R475" s="68" t="s">
        <v>178</v>
      </c>
      <c r="S475" s="141" t="s">
        <v>52</v>
      </c>
      <c r="T475" s="2">
        <v>82</v>
      </c>
      <c r="U475" s="2">
        <v>82</v>
      </c>
      <c r="V475" s="2">
        <v>82</v>
      </c>
      <c r="W475" s="2">
        <v>82</v>
      </c>
      <c r="X475" s="2">
        <v>82</v>
      </c>
      <c r="Y475" s="2">
        <v>82</v>
      </c>
      <c r="Z475" s="55">
        <f t="shared" si="59"/>
        <v>492</v>
      </c>
      <c r="AA475" s="44">
        <v>2023</v>
      </c>
      <c r="AB475" s="34"/>
    </row>
    <row r="476" spans="1:33" ht="5.25" hidden="1" customHeight="1" x14ac:dyDescent="0.25">
      <c r="A476" s="60" t="s">
        <v>19</v>
      </c>
      <c r="B476" s="60" t="s">
        <v>19</v>
      </c>
      <c r="C476" s="60" t="s">
        <v>22</v>
      </c>
      <c r="D476" s="60" t="s">
        <v>19</v>
      </c>
      <c r="E476" s="60" t="s">
        <v>22</v>
      </c>
      <c r="F476" s="60" t="s">
        <v>19</v>
      </c>
      <c r="G476" s="60" t="s">
        <v>23</v>
      </c>
      <c r="H476" s="60" t="s">
        <v>19</v>
      </c>
      <c r="I476" s="60" t="s">
        <v>24</v>
      </c>
      <c r="J476" s="60" t="s">
        <v>19</v>
      </c>
      <c r="K476" s="60" t="s">
        <v>19</v>
      </c>
      <c r="L476" s="60" t="s">
        <v>21</v>
      </c>
      <c r="M476" s="60" t="s">
        <v>20</v>
      </c>
      <c r="N476" s="60" t="s">
        <v>19</v>
      </c>
      <c r="O476" s="60" t="s">
        <v>22</v>
      </c>
      <c r="P476" s="60" t="s">
        <v>22</v>
      </c>
      <c r="Q476" s="60" t="s">
        <v>19</v>
      </c>
      <c r="R476" s="154" t="s">
        <v>176</v>
      </c>
      <c r="S476" s="62" t="s">
        <v>0</v>
      </c>
      <c r="T476" s="1">
        <f t="shared" ref="T476:Y476" si="64">398.8-22.7</f>
        <v>376.1</v>
      </c>
      <c r="U476" s="1">
        <f t="shared" si="64"/>
        <v>376.1</v>
      </c>
      <c r="V476" s="1">
        <f t="shared" si="64"/>
        <v>376.1</v>
      </c>
      <c r="W476" s="1">
        <f t="shared" si="64"/>
        <v>376.1</v>
      </c>
      <c r="X476" s="1">
        <f t="shared" si="64"/>
        <v>376.1</v>
      </c>
      <c r="Y476" s="1">
        <f t="shared" si="64"/>
        <v>376.1</v>
      </c>
      <c r="Z476" s="66">
        <f t="shared" si="59"/>
        <v>2256.6</v>
      </c>
      <c r="AA476" s="44">
        <v>2023</v>
      </c>
      <c r="AB476" s="34"/>
    </row>
    <row r="477" spans="1:33" ht="35.450000000000003" customHeight="1" x14ac:dyDescent="0.25">
      <c r="A477" s="60" t="s">
        <v>19</v>
      </c>
      <c r="B477" s="60" t="s">
        <v>19</v>
      </c>
      <c r="C477" s="60" t="s">
        <v>22</v>
      </c>
      <c r="D477" s="60" t="s">
        <v>19</v>
      </c>
      <c r="E477" s="60" t="s">
        <v>25</v>
      </c>
      <c r="F477" s="60" t="s">
        <v>19</v>
      </c>
      <c r="G477" s="60" t="s">
        <v>22</v>
      </c>
      <c r="H477" s="60" t="s">
        <v>20</v>
      </c>
      <c r="I477" s="60" t="s">
        <v>25</v>
      </c>
      <c r="J477" s="60" t="s">
        <v>19</v>
      </c>
      <c r="K477" s="60" t="s">
        <v>19</v>
      </c>
      <c r="L477" s="60" t="s">
        <v>23</v>
      </c>
      <c r="M477" s="60" t="s">
        <v>20</v>
      </c>
      <c r="N477" s="60" t="s">
        <v>19</v>
      </c>
      <c r="O477" s="60" t="s">
        <v>22</v>
      </c>
      <c r="P477" s="60" t="s">
        <v>22</v>
      </c>
      <c r="Q477" s="60" t="s">
        <v>19</v>
      </c>
      <c r="R477" s="155"/>
      <c r="S477" s="62" t="s">
        <v>0</v>
      </c>
      <c r="T477" s="1">
        <f t="shared" ref="T477:Y477" si="65">376.1+59.3</f>
        <v>435.40000000000003</v>
      </c>
      <c r="U477" s="1">
        <f t="shared" si="65"/>
        <v>435.40000000000003</v>
      </c>
      <c r="V477" s="1">
        <f t="shared" si="65"/>
        <v>435.40000000000003</v>
      </c>
      <c r="W477" s="1">
        <f t="shared" si="65"/>
        <v>435.40000000000003</v>
      </c>
      <c r="X477" s="1">
        <f t="shared" si="65"/>
        <v>435.40000000000003</v>
      </c>
      <c r="Y477" s="1">
        <f t="shared" si="65"/>
        <v>435.40000000000003</v>
      </c>
      <c r="Z477" s="66">
        <f t="shared" si="59"/>
        <v>2612.4</v>
      </c>
      <c r="AA477" s="65">
        <v>2023</v>
      </c>
      <c r="AB477" s="34"/>
    </row>
    <row r="478" spans="1:33" ht="47.25" x14ac:dyDescent="0.25">
      <c r="A478" s="42"/>
      <c r="B478" s="42"/>
      <c r="C478" s="42"/>
      <c r="D478" s="42"/>
      <c r="E478" s="42"/>
      <c r="F478" s="42"/>
      <c r="G478" s="42"/>
      <c r="H478" s="42"/>
      <c r="I478" s="42"/>
      <c r="J478" s="42"/>
      <c r="K478" s="42"/>
      <c r="L478" s="42"/>
      <c r="M478" s="42"/>
      <c r="N478" s="42"/>
      <c r="O478" s="42"/>
      <c r="P478" s="42"/>
      <c r="Q478" s="42"/>
      <c r="R478" s="68" t="s">
        <v>179</v>
      </c>
      <c r="S478" s="141" t="s">
        <v>52</v>
      </c>
      <c r="T478" s="2">
        <v>140</v>
      </c>
      <c r="U478" s="2">
        <v>135</v>
      </c>
      <c r="V478" s="2">
        <v>135</v>
      </c>
      <c r="W478" s="2">
        <v>135</v>
      </c>
      <c r="X478" s="2">
        <v>135</v>
      </c>
      <c r="Y478" s="2">
        <v>135</v>
      </c>
      <c r="Z478" s="48">
        <f t="shared" si="59"/>
        <v>815</v>
      </c>
      <c r="AA478" s="44">
        <v>2023</v>
      </c>
      <c r="AB478" s="34"/>
    </row>
    <row r="479" spans="1:33" ht="35.25" hidden="1" customHeight="1" x14ac:dyDescent="0.25">
      <c r="A479" s="60" t="s">
        <v>19</v>
      </c>
      <c r="B479" s="60" t="s">
        <v>19</v>
      </c>
      <c r="C479" s="60" t="s">
        <v>26</v>
      </c>
      <c r="D479" s="60" t="s">
        <v>19</v>
      </c>
      <c r="E479" s="60" t="s">
        <v>22</v>
      </c>
      <c r="F479" s="60" t="s">
        <v>19</v>
      </c>
      <c r="G479" s="60" t="s">
        <v>23</v>
      </c>
      <c r="H479" s="60" t="s">
        <v>19</v>
      </c>
      <c r="I479" s="60" t="s">
        <v>24</v>
      </c>
      <c r="J479" s="60" t="s">
        <v>19</v>
      </c>
      <c r="K479" s="60" t="s">
        <v>19</v>
      </c>
      <c r="L479" s="60" t="s">
        <v>21</v>
      </c>
      <c r="M479" s="60" t="s">
        <v>20</v>
      </c>
      <c r="N479" s="60" t="s">
        <v>19</v>
      </c>
      <c r="O479" s="60" t="s">
        <v>22</v>
      </c>
      <c r="P479" s="60" t="s">
        <v>22</v>
      </c>
      <c r="Q479" s="60" t="s">
        <v>19</v>
      </c>
      <c r="R479" s="154" t="s">
        <v>176</v>
      </c>
      <c r="S479" s="62" t="s">
        <v>0</v>
      </c>
      <c r="T479" s="1">
        <f t="shared" ref="T479:Y479" si="66">214.1-12.2</f>
        <v>201.9</v>
      </c>
      <c r="U479" s="1">
        <f t="shared" si="66"/>
        <v>201.9</v>
      </c>
      <c r="V479" s="1">
        <f t="shared" si="66"/>
        <v>201.9</v>
      </c>
      <c r="W479" s="1">
        <f t="shared" si="66"/>
        <v>201.9</v>
      </c>
      <c r="X479" s="1">
        <f t="shared" si="66"/>
        <v>201.9</v>
      </c>
      <c r="Y479" s="1">
        <f t="shared" si="66"/>
        <v>201.9</v>
      </c>
      <c r="Z479" s="66">
        <f t="shared" si="59"/>
        <v>1211.4000000000001</v>
      </c>
      <c r="AA479" s="44">
        <v>2023</v>
      </c>
    </row>
    <row r="480" spans="1:33" ht="32.450000000000003" customHeight="1" x14ac:dyDescent="0.25">
      <c r="A480" s="60" t="s">
        <v>19</v>
      </c>
      <c r="B480" s="60" t="s">
        <v>19</v>
      </c>
      <c r="C480" s="60" t="s">
        <v>26</v>
      </c>
      <c r="D480" s="60" t="s">
        <v>19</v>
      </c>
      <c r="E480" s="60" t="s">
        <v>25</v>
      </c>
      <c r="F480" s="60" t="s">
        <v>19</v>
      </c>
      <c r="G480" s="60" t="s">
        <v>22</v>
      </c>
      <c r="H480" s="60" t="s">
        <v>20</v>
      </c>
      <c r="I480" s="60" t="s">
        <v>25</v>
      </c>
      <c r="J480" s="60" t="s">
        <v>19</v>
      </c>
      <c r="K480" s="60" t="s">
        <v>19</v>
      </c>
      <c r="L480" s="60" t="s">
        <v>23</v>
      </c>
      <c r="M480" s="60" t="s">
        <v>20</v>
      </c>
      <c r="N480" s="60" t="s">
        <v>19</v>
      </c>
      <c r="O480" s="60" t="s">
        <v>22</v>
      </c>
      <c r="P480" s="60" t="s">
        <v>22</v>
      </c>
      <c r="Q480" s="60" t="s">
        <v>19</v>
      </c>
      <c r="R480" s="155"/>
      <c r="S480" s="62" t="s">
        <v>0</v>
      </c>
      <c r="T480" s="1">
        <f>201.9+15.8</f>
        <v>217.70000000000002</v>
      </c>
      <c r="U480" s="1">
        <f>201.9+15.8+1.7</f>
        <v>219.4</v>
      </c>
      <c r="V480" s="1">
        <f>201.9+15.8+1.7</f>
        <v>219.4</v>
      </c>
      <c r="W480" s="1">
        <f>201.9+15.8+1.7</f>
        <v>219.4</v>
      </c>
      <c r="X480" s="1">
        <f>201.9+15.8+1.7</f>
        <v>219.4</v>
      </c>
      <c r="Y480" s="1">
        <f>201.9+15.8+1.7</f>
        <v>219.4</v>
      </c>
      <c r="Z480" s="66">
        <f t="shared" si="59"/>
        <v>1314.7</v>
      </c>
      <c r="AA480" s="65">
        <v>2023</v>
      </c>
      <c r="AB480" s="34"/>
    </row>
    <row r="481" spans="1:29" ht="49.5" hidden="1" customHeight="1" x14ac:dyDescent="0.25">
      <c r="A481" s="42"/>
      <c r="B481" s="42"/>
      <c r="C481" s="42"/>
      <c r="D481" s="42"/>
      <c r="E481" s="42"/>
      <c r="F481" s="42"/>
      <c r="G481" s="42"/>
      <c r="H481" s="42"/>
      <c r="I481" s="42"/>
      <c r="J481" s="42"/>
      <c r="K481" s="42"/>
      <c r="L481" s="42"/>
      <c r="M481" s="42"/>
      <c r="N481" s="42"/>
      <c r="O481" s="42"/>
      <c r="P481" s="42"/>
      <c r="Q481" s="42"/>
      <c r="R481" s="43" t="s">
        <v>180</v>
      </c>
      <c r="S481" s="44" t="s">
        <v>8</v>
      </c>
      <c r="T481" s="2">
        <v>56</v>
      </c>
      <c r="U481" s="2">
        <v>56</v>
      </c>
      <c r="V481" s="2">
        <v>56</v>
      </c>
      <c r="W481" s="2">
        <v>56</v>
      </c>
      <c r="X481" s="2">
        <v>56</v>
      </c>
      <c r="Y481" s="2">
        <v>56</v>
      </c>
      <c r="Z481" s="55">
        <f t="shared" si="59"/>
        <v>336</v>
      </c>
      <c r="AA481" s="62">
        <v>2020</v>
      </c>
    </row>
    <row r="482" spans="1:29" ht="64.5" hidden="1" customHeight="1" x14ac:dyDescent="0.25">
      <c r="A482" s="60" t="s">
        <v>19</v>
      </c>
      <c r="B482" s="60" t="s">
        <v>20</v>
      </c>
      <c r="C482" s="60" t="s">
        <v>25</v>
      </c>
      <c r="D482" s="60" t="s">
        <v>19</v>
      </c>
      <c r="E482" s="60" t="s">
        <v>22</v>
      </c>
      <c r="F482" s="60" t="s">
        <v>19</v>
      </c>
      <c r="G482" s="60" t="s">
        <v>23</v>
      </c>
      <c r="H482" s="60" t="s">
        <v>19</v>
      </c>
      <c r="I482" s="60" t="s">
        <v>24</v>
      </c>
      <c r="J482" s="60" t="s">
        <v>19</v>
      </c>
      <c r="K482" s="60" t="s">
        <v>19</v>
      </c>
      <c r="L482" s="60" t="s">
        <v>23</v>
      </c>
      <c r="M482" s="60" t="s">
        <v>19</v>
      </c>
      <c r="N482" s="60" t="s">
        <v>23</v>
      </c>
      <c r="O482" s="60" t="s">
        <v>23</v>
      </c>
      <c r="P482" s="60" t="s">
        <v>19</v>
      </c>
      <c r="Q482" s="60" t="s">
        <v>23</v>
      </c>
      <c r="R482" s="75" t="s">
        <v>181</v>
      </c>
      <c r="S482" s="62" t="s">
        <v>0</v>
      </c>
      <c r="T482" s="1"/>
      <c r="U482" s="1"/>
      <c r="V482" s="1"/>
      <c r="W482" s="1"/>
      <c r="X482" s="1"/>
      <c r="Y482" s="1"/>
      <c r="Z482" s="66">
        <f>T482+U482+V482+W482+X482+Y482</f>
        <v>0</v>
      </c>
      <c r="AA482" s="141">
        <v>2020</v>
      </c>
    </row>
    <row r="483" spans="1:29" ht="47.25" x14ac:dyDescent="0.2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68" t="s">
        <v>180</v>
      </c>
      <c r="S483" s="141" t="s">
        <v>52</v>
      </c>
      <c r="T483" s="47">
        <v>70</v>
      </c>
      <c r="U483" s="47">
        <v>68</v>
      </c>
      <c r="V483" s="47">
        <v>68</v>
      </c>
      <c r="W483" s="47">
        <v>68</v>
      </c>
      <c r="X483" s="47">
        <v>68</v>
      </c>
      <c r="Y483" s="47">
        <v>68</v>
      </c>
      <c r="Z483" s="48">
        <f>T483+U483+V483+W483+X483+Y483</f>
        <v>410</v>
      </c>
      <c r="AA483" s="44">
        <v>2023</v>
      </c>
      <c r="AB483" s="34"/>
    </row>
    <row r="484" spans="1:29" ht="49.15" customHeight="1" x14ac:dyDescent="0.25">
      <c r="A484" s="60"/>
      <c r="B484" s="60"/>
      <c r="C484" s="60"/>
      <c r="D484" s="60" t="s">
        <v>19</v>
      </c>
      <c r="E484" s="60" t="s">
        <v>22</v>
      </c>
      <c r="F484" s="60" t="s">
        <v>19</v>
      </c>
      <c r="G484" s="60" t="s">
        <v>23</v>
      </c>
      <c r="H484" s="60" t="s">
        <v>20</v>
      </c>
      <c r="I484" s="60" t="s">
        <v>25</v>
      </c>
      <c r="J484" s="60" t="s">
        <v>19</v>
      </c>
      <c r="K484" s="60" t="s">
        <v>19</v>
      </c>
      <c r="L484" s="60" t="s">
        <v>23</v>
      </c>
      <c r="M484" s="60" t="s">
        <v>19</v>
      </c>
      <c r="N484" s="60" t="s">
        <v>19</v>
      </c>
      <c r="O484" s="60" t="s">
        <v>19</v>
      </c>
      <c r="P484" s="60" t="s">
        <v>19</v>
      </c>
      <c r="Q484" s="60" t="s">
        <v>19</v>
      </c>
      <c r="R484" s="75" t="s">
        <v>182</v>
      </c>
      <c r="S484" s="65" t="s">
        <v>0</v>
      </c>
      <c r="T484" s="66">
        <f t="shared" ref="T484:Z485" si="67">T486+T488+T490+T492</f>
        <v>69.999999999999986</v>
      </c>
      <c r="U484" s="66">
        <f t="shared" si="67"/>
        <v>119.6</v>
      </c>
      <c r="V484" s="66">
        <f t="shared" si="67"/>
        <v>119.6</v>
      </c>
      <c r="W484" s="66">
        <f t="shared" si="67"/>
        <v>119.6</v>
      </c>
      <c r="X484" s="66">
        <f t="shared" si="67"/>
        <v>119.6</v>
      </c>
      <c r="Y484" s="66">
        <f t="shared" si="67"/>
        <v>119.6</v>
      </c>
      <c r="Z484" s="66">
        <f t="shared" si="67"/>
        <v>668</v>
      </c>
      <c r="AA484" s="65">
        <v>2023</v>
      </c>
      <c r="AB484" s="131"/>
    </row>
    <row r="485" spans="1:29" ht="64.900000000000006" customHeight="1" x14ac:dyDescent="0.2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68" t="s">
        <v>183</v>
      </c>
      <c r="S485" s="141" t="s">
        <v>39</v>
      </c>
      <c r="T485" s="47">
        <f t="shared" si="67"/>
        <v>27</v>
      </c>
      <c r="U485" s="47">
        <f t="shared" si="67"/>
        <v>41</v>
      </c>
      <c r="V485" s="47">
        <f t="shared" si="67"/>
        <v>41</v>
      </c>
      <c r="W485" s="47">
        <f t="shared" si="67"/>
        <v>41</v>
      </c>
      <c r="X485" s="47">
        <f t="shared" si="67"/>
        <v>41</v>
      </c>
      <c r="Y485" s="47">
        <f t="shared" si="67"/>
        <v>41</v>
      </c>
      <c r="Z485" s="48">
        <f t="shared" ref="Z485:Z493" si="68">T485+U485+V485+W485+X485+Y485</f>
        <v>232</v>
      </c>
      <c r="AA485" s="44">
        <v>2023</v>
      </c>
      <c r="AB485" s="34"/>
    </row>
    <row r="486" spans="1:29" ht="52.15" customHeight="1" x14ac:dyDescent="0.25">
      <c r="A486" s="60" t="s">
        <v>19</v>
      </c>
      <c r="B486" s="60" t="s">
        <v>19</v>
      </c>
      <c r="C486" s="60" t="s">
        <v>23</v>
      </c>
      <c r="D486" s="60" t="s">
        <v>19</v>
      </c>
      <c r="E486" s="60" t="s">
        <v>22</v>
      </c>
      <c r="F486" s="60" t="s">
        <v>19</v>
      </c>
      <c r="G486" s="60" t="s">
        <v>23</v>
      </c>
      <c r="H486" s="60" t="s">
        <v>20</v>
      </c>
      <c r="I486" s="60" t="s">
        <v>25</v>
      </c>
      <c r="J486" s="60" t="s">
        <v>19</v>
      </c>
      <c r="K486" s="60" t="s">
        <v>19</v>
      </c>
      <c r="L486" s="60" t="s">
        <v>23</v>
      </c>
      <c r="M486" s="60" t="s">
        <v>19</v>
      </c>
      <c r="N486" s="60" t="s">
        <v>19</v>
      </c>
      <c r="O486" s="60" t="s">
        <v>19</v>
      </c>
      <c r="P486" s="60" t="s">
        <v>19</v>
      </c>
      <c r="Q486" s="60" t="s">
        <v>19</v>
      </c>
      <c r="R486" s="75" t="s">
        <v>184</v>
      </c>
      <c r="S486" s="62" t="s">
        <v>0</v>
      </c>
      <c r="T486" s="1">
        <f>18.2-1.8-10.9</f>
        <v>5.4999999999999982</v>
      </c>
      <c r="U486" s="1">
        <v>18.2</v>
      </c>
      <c r="V486" s="1">
        <v>18.2</v>
      </c>
      <c r="W486" s="1">
        <v>18.2</v>
      </c>
      <c r="X486" s="1">
        <v>18.2</v>
      </c>
      <c r="Y486" s="1">
        <v>18.2</v>
      </c>
      <c r="Z486" s="66">
        <f t="shared" si="68"/>
        <v>96.5</v>
      </c>
      <c r="AA486" s="65">
        <v>2023</v>
      </c>
      <c r="AB486" s="131"/>
    </row>
    <row r="487" spans="1:29" ht="66" customHeight="1" x14ac:dyDescent="0.25">
      <c r="A487" s="42"/>
      <c r="B487" s="42"/>
      <c r="C487" s="42"/>
      <c r="D487" s="42"/>
      <c r="E487" s="42"/>
      <c r="F487" s="42"/>
      <c r="G487" s="42"/>
      <c r="H487" s="42"/>
      <c r="I487" s="42"/>
      <c r="J487" s="42"/>
      <c r="K487" s="42"/>
      <c r="L487" s="42"/>
      <c r="M487" s="42"/>
      <c r="N487" s="42"/>
      <c r="O487" s="42"/>
      <c r="P487" s="42"/>
      <c r="Q487" s="42"/>
      <c r="R487" s="68" t="s">
        <v>185</v>
      </c>
      <c r="S487" s="141" t="s">
        <v>39</v>
      </c>
      <c r="T487" s="89">
        <v>2</v>
      </c>
      <c r="U487" s="89">
        <v>6</v>
      </c>
      <c r="V487" s="89">
        <v>6</v>
      </c>
      <c r="W487" s="89">
        <v>6</v>
      </c>
      <c r="X487" s="89">
        <v>6</v>
      </c>
      <c r="Y487" s="89">
        <v>6</v>
      </c>
      <c r="Z487" s="108">
        <f t="shared" si="68"/>
        <v>32</v>
      </c>
      <c r="AA487" s="44">
        <v>2023</v>
      </c>
      <c r="AB487" s="34"/>
    </row>
    <row r="488" spans="1:29" ht="51" customHeight="1" x14ac:dyDescent="0.25">
      <c r="A488" s="60" t="s">
        <v>19</v>
      </c>
      <c r="B488" s="60" t="s">
        <v>19</v>
      </c>
      <c r="C488" s="60" t="s">
        <v>25</v>
      </c>
      <c r="D488" s="60" t="s">
        <v>19</v>
      </c>
      <c r="E488" s="60" t="s">
        <v>22</v>
      </c>
      <c r="F488" s="60" t="s">
        <v>19</v>
      </c>
      <c r="G488" s="60" t="s">
        <v>23</v>
      </c>
      <c r="H488" s="60" t="s">
        <v>20</v>
      </c>
      <c r="I488" s="60" t="s">
        <v>25</v>
      </c>
      <c r="J488" s="60" t="s">
        <v>19</v>
      </c>
      <c r="K488" s="60" t="s">
        <v>19</v>
      </c>
      <c r="L488" s="60" t="s">
        <v>23</v>
      </c>
      <c r="M488" s="60" t="s">
        <v>19</v>
      </c>
      <c r="N488" s="60" t="s">
        <v>19</v>
      </c>
      <c r="O488" s="60" t="s">
        <v>19</v>
      </c>
      <c r="P488" s="60" t="s">
        <v>19</v>
      </c>
      <c r="Q488" s="60" t="s">
        <v>19</v>
      </c>
      <c r="R488" s="75" t="s">
        <v>184</v>
      </c>
      <c r="S488" s="62" t="s">
        <v>0</v>
      </c>
      <c r="T488" s="1">
        <f>72.8-43.1</f>
        <v>29.699999999999996</v>
      </c>
      <c r="U488" s="1">
        <v>31.8</v>
      </c>
      <c r="V488" s="1">
        <v>31.8</v>
      </c>
      <c r="W488" s="1">
        <v>31.8</v>
      </c>
      <c r="X488" s="1">
        <v>31.8</v>
      </c>
      <c r="Y488" s="1">
        <v>31.8</v>
      </c>
      <c r="Z488" s="66">
        <f t="shared" si="68"/>
        <v>188.70000000000002</v>
      </c>
      <c r="AA488" s="65">
        <v>2023</v>
      </c>
      <c r="AB488" s="131"/>
    </row>
    <row r="489" spans="1:29" ht="64.900000000000006" customHeight="1" x14ac:dyDescent="0.25">
      <c r="A489" s="42"/>
      <c r="B489" s="42"/>
      <c r="C489" s="42"/>
      <c r="D489" s="42"/>
      <c r="E489" s="42"/>
      <c r="F489" s="42"/>
      <c r="G489" s="42"/>
      <c r="H489" s="42"/>
      <c r="I489" s="42"/>
      <c r="J489" s="42"/>
      <c r="K489" s="42"/>
      <c r="L489" s="42"/>
      <c r="M489" s="42"/>
      <c r="N489" s="42"/>
      <c r="O489" s="42"/>
      <c r="P489" s="42"/>
      <c r="Q489" s="42"/>
      <c r="R489" s="68" t="s">
        <v>186</v>
      </c>
      <c r="S489" s="141" t="s">
        <v>39</v>
      </c>
      <c r="T489" s="89">
        <v>10</v>
      </c>
      <c r="U489" s="89">
        <v>11</v>
      </c>
      <c r="V489" s="89">
        <v>11</v>
      </c>
      <c r="W489" s="89">
        <v>11</v>
      </c>
      <c r="X489" s="89">
        <v>11</v>
      </c>
      <c r="Y489" s="89">
        <v>11</v>
      </c>
      <c r="Z489" s="108">
        <f t="shared" si="68"/>
        <v>65</v>
      </c>
      <c r="AA489" s="44">
        <v>2023</v>
      </c>
      <c r="AB489" s="34"/>
    </row>
    <row r="490" spans="1:29" ht="51" customHeight="1" x14ac:dyDescent="0.25">
      <c r="A490" s="60" t="s">
        <v>19</v>
      </c>
      <c r="B490" s="60" t="s">
        <v>19</v>
      </c>
      <c r="C490" s="60" t="s">
        <v>22</v>
      </c>
      <c r="D490" s="60" t="s">
        <v>19</v>
      </c>
      <c r="E490" s="60" t="s">
        <v>22</v>
      </c>
      <c r="F490" s="60" t="s">
        <v>19</v>
      </c>
      <c r="G490" s="60" t="s">
        <v>23</v>
      </c>
      <c r="H490" s="60" t="s">
        <v>20</v>
      </c>
      <c r="I490" s="60" t="s">
        <v>25</v>
      </c>
      <c r="J490" s="60" t="s">
        <v>19</v>
      </c>
      <c r="K490" s="60" t="s">
        <v>19</v>
      </c>
      <c r="L490" s="60" t="s">
        <v>23</v>
      </c>
      <c r="M490" s="60" t="s">
        <v>19</v>
      </c>
      <c r="N490" s="60" t="s">
        <v>19</v>
      </c>
      <c r="O490" s="60" t="s">
        <v>19</v>
      </c>
      <c r="P490" s="60" t="s">
        <v>19</v>
      </c>
      <c r="Q490" s="60" t="s">
        <v>19</v>
      </c>
      <c r="R490" s="75" t="s">
        <v>187</v>
      </c>
      <c r="S490" s="62" t="s">
        <v>0</v>
      </c>
      <c r="T490" s="70">
        <f>36.4-4.4</f>
        <v>32</v>
      </c>
      <c r="U490" s="70">
        <v>34.6</v>
      </c>
      <c r="V490" s="70">
        <v>34.6</v>
      </c>
      <c r="W490" s="70">
        <v>34.6</v>
      </c>
      <c r="X490" s="70">
        <v>34.6</v>
      </c>
      <c r="Y490" s="70">
        <v>34.6</v>
      </c>
      <c r="Z490" s="66">
        <f t="shared" si="68"/>
        <v>204.99999999999997</v>
      </c>
      <c r="AA490" s="65">
        <v>2023</v>
      </c>
      <c r="AB490" s="130"/>
      <c r="AC490" s="112"/>
    </row>
    <row r="491" spans="1:29" ht="64.900000000000006" customHeight="1" x14ac:dyDescent="0.25">
      <c r="A491" s="42"/>
      <c r="B491" s="42"/>
      <c r="C491" s="42"/>
      <c r="D491" s="42"/>
      <c r="E491" s="42"/>
      <c r="F491" s="42"/>
      <c r="G491" s="42"/>
      <c r="H491" s="42"/>
      <c r="I491" s="42"/>
      <c r="J491" s="42"/>
      <c r="K491" s="42"/>
      <c r="L491" s="42"/>
      <c r="M491" s="42"/>
      <c r="N491" s="42"/>
      <c r="O491" s="42"/>
      <c r="P491" s="42"/>
      <c r="Q491" s="42"/>
      <c r="R491" s="68" t="s">
        <v>188</v>
      </c>
      <c r="S491" s="141" t="s">
        <v>39</v>
      </c>
      <c r="T491" s="89">
        <v>14</v>
      </c>
      <c r="U491" s="89">
        <v>12</v>
      </c>
      <c r="V491" s="89">
        <v>12</v>
      </c>
      <c r="W491" s="89">
        <v>12</v>
      </c>
      <c r="X491" s="89">
        <v>12</v>
      </c>
      <c r="Y491" s="89">
        <v>12</v>
      </c>
      <c r="Z491" s="109">
        <f t="shared" si="68"/>
        <v>74</v>
      </c>
      <c r="AA491" s="44">
        <v>2023</v>
      </c>
      <c r="AB491" s="34"/>
    </row>
    <row r="492" spans="1:29" ht="52.9" customHeight="1" x14ac:dyDescent="0.25">
      <c r="A492" s="60" t="s">
        <v>19</v>
      </c>
      <c r="B492" s="60" t="s">
        <v>19</v>
      </c>
      <c r="C492" s="60" t="s">
        <v>26</v>
      </c>
      <c r="D492" s="60" t="s">
        <v>19</v>
      </c>
      <c r="E492" s="60" t="s">
        <v>22</v>
      </c>
      <c r="F492" s="60" t="s">
        <v>19</v>
      </c>
      <c r="G492" s="60" t="s">
        <v>23</v>
      </c>
      <c r="H492" s="60" t="s">
        <v>20</v>
      </c>
      <c r="I492" s="60" t="s">
        <v>25</v>
      </c>
      <c r="J492" s="60" t="s">
        <v>19</v>
      </c>
      <c r="K492" s="60" t="s">
        <v>19</v>
      </c>
      <c r="L492" s="60" t="s">
        <v>23</v>
      </c>
      <c r="M492" s="60" t="s">
        <v>19</v>
      </c>
      <c r="N492" s="60" t="s">
        <v>19</v>
      </c>
      <c r="O492" s="60" t="s">
        <v>19</v>
      </c>
      <c r="P492" s="60" t="s">
        <v>19</v>
      </c>
      <c r="Q492" s="60" t="s">
        <v>19</v>
      </c>
      <c r="R492" s="75" t="s">
        <v>184</v>
      </c>
      <c r="S492" s="62" t="s">
        <v>0</v>
      </c>
      <c r="T492" s="1">
        <f>35-32.2</f>
        <v>2.7999999999999972</v>
      </c>
      <c r="U492" s="1">
        <v>35</v>
      </c>
      <c r="V492" s="1">
        <v>35</v>
      </c>
      <c r="W492" s="1">
        <v>35</v>
      </c>
      <c r="X492" s="1">
        <v>35</v>
      </c>
      <c r="Y492" s="1">
        <v>35</v>
      </c>
      <c r="Z492" s="66">
        <f t="shared" si="68"/>
        <v>177.8</v>
      </c>
      <c r="AA492" s="65">
        <v>2023</v>
      </c>
      <c r="AB492" s="34"/>
    </row>
    <row r="493" spans="1:29" ht="65.45" customHeight="1" x14ac:dyDescent="0.25">
      <c r="A493" s="42"/>
      <c r="B493" s="42"/>
      <c r="C493" s="42"/>
      <c r="D493" s="42"/>
      <c r="E493" s="42"/>
      <c r="F493" s="42"/>
      <c r="G493" s="42"/>
      <c r="H493" s="42"/>
      <c r="I493" s="42"/>
      <c r="J493" s="42"/>
      <c r="K493" s="42"/>
      <c r="L493" s="42"/>
      <c r="M493" s="42"/>
      <c r="N493" s="42"/>
      <c r="O493" s="42"/>
      <c r="P493" s="42"/>
      <c r="Q493" s="42"/>
      <c r="R493" s="68" t="s">
        <v>189</v>
      </c>
      <c r="S493" s="141" t="s">
        <v>39</v>
      </c>
      <c r="T493" s="44">
        <v>1</v>
      </c>
      <c r="U493" s="44">
        <v>12</v>
      </c>
      <c r="V493" s="44">
        <v>12</v>
      </c>
      <c r="W493" s="44">
        <v>12</v>
      </c>
      <c r="X493" s="44">
        <v>12</v>
      </c>
      <c r="Y493" s="44">
        <v>12</v>
      </c>
      <c r="Z493" s="55">
        <f t="shared" si="68"/>
        <v>61</v>
      </c>
      <c r="AA493" s="44">
        <v>2023</v>
      </c>
      <c r="AB493" s="34"/>
    </row>
    <row r="494" spans="1:29" ht="34.15" hidden="1" customHeight="1" x14ac:dyDescent="0.25">
      <c r="A494" s="60" t="s">
        <v>19</v>
      </c>
      <c r="B494" s="60" t="s">
        <v>19</v>
      </c>
      <c r="C494" s="60" t="s">
        <v>24</v>
      </c>
      <c r="D494" s="60" t="s">
        <v>19</v>
      </c>
      <c r="E494" s="60" t="s">
        <v>22</v>
      </c>
      <c r="F494" s="60" t="s">
        <v>19</v>
      </c>
      <c r="G494" s="60" t="s">
        <v>23</v>
      </c>
      <c r="H494" s="60" t="s">
        <v>19</v>
      </c>
      <c r="I494" s="60" t="s">
        <v>24</v>
      </c>
      <c r="J494" s="60" t="s">
        <v>19</v>
      </c>
      <c r="K494" s="60" t="s">
        <v>19</v>
      </c>
      <c r="L494" s="60" t="s">
        <v>21</v>
      </c>
      <c r="M494" s="60" t="s">
        <v>19</v>
      </c>
      <c r="N494" s="60" t="s">
        <v>19</v>
      </c>
      <c r="O494" s="60" t="s">
        <v>19</v>
      </c>
      <c r="P494" s="60" t="s">
        <v>19</v>
      </c>
      <c r="Q494" s="60" t="s">
        <v>21</v>
      </c>
      <c r="R494" s="76" t="s">
        <v>190</v>
      </c>
      <c r="S494" s="62" t="s">
        <v>0</v>
      </c>
      <c r="T494" s="1">
        <v>0</v>
      </c>
      <c r="U494" s="1">
        <v>0</v>
      </c>
      <c r="V494" s="1">
        <v>0</v>
      </c>
      <c r="W494" s="1">
        <v>0</v>
      </c>
      <c r="X494" s="1">
        <v>0</v>
      </c>
      <c r="Y494" s="1">
        <v>0</v>
      </c>
      <c r="Z494" s="66">
        <f>T494+U494+V494+W494+X494+Y494</f>
        <v>0</v>
      </c>
      <c r="AA494" s="65">
        <v>2023</v>
      </c>
    </row>
    <row r="495" spans="1:29" ht="34.15" hidden="1" customHeight="1" x14ac:dyDescent="0.25">
      <c r="A495" s="42"/>
      <c r="B495" s="42"/>
      <c r="C495" s="42"/>
      <c r="D495" s="42"/>
      <c r="E495" s="42"/>
      <c r="F495" s="42"/>
      <c r="G495" s="42"/>
      <c r="H495" s="42"/>
      <c r="I495" s="42"/>
      <c r="J495" s="42"/>
      <c r="K495" s="42"/>
      <c r="L495" s="42"/>
      <c r="M495" s="42"/>
      <c r="N495" s="42"/>
      <c r="O495" s="42"/>
      <c r="P495" s="42"/>
      <c r="Q495" s="42"/>
      <c r="R495" s="54" t="s">
        <v>53</v>
      </c>
      <c r="S495" s="44"/>
      <c r="T495" s="3"/>
      <c r="U495" s="3"/>
      <c r="V495" s="3"/>
      <c r="W495" s="3"/>
      <c r="X495" s="3"/>
      <c r="Y495" s="3"/>
      <c r="Z495" s="6"/>
      <c r="AA495" s="80"/>
    </row>
    <row r="496" spans="1:29" ht="55.9" customHeight="1" x14ac:dyDescent="0.25">
      <c r="A496" s="49"/>
      <c r="B496" s="49"/>
      <c r="C496" s="49"/>
      <c r="D496" s="49"/>
      <c r="E496" s="49"/>
      <c r="F496" s="49"/>
      <c r="G496" s="49"/>
      <c r="H496" s="49"/>
      <c r="I496" s="49"/>
      <c r="J496" s="49"/>
      <c r="K496" s="49"/>
      <c r="L496" s="49"/>
      <c r="M496" s="49"/>
      <c r="N496" s="49"/>
      <c r="O496" s="49"/>
      <c r="P496" s="49"/>
      <c r="Q496" s="49"/>
      <c r="R496" s="82" t="s">
        <v>58</v>
      </c>
      <c r="S496" s="51" t="s">
        <v>0</v>
      </c>
      <c r="T496" s="52">
        <f t="shared" ref="T496:Y496" si="69">T498+T504+T507</f>
        <v>25348.3</v>
      </c>
      <c r="U496" s="52">
        <f t="shared" si="69"/>
        <v>38280</v>
      </c>
      <c r="V496" s="52">
        <f t="shared" si="69"/>
        <v>25348.3</v>
      </c>
      <c r="W496" s="52">
        <f t="shared" si="69"/>
        <v>21505.8</v>
      </c>
      <c r="X496" s="52">
        <f t="shared" si="69"/>
        <v>31505.8</v>
      </c>
      <c r="Y496" s="52">
        <f t="shared" si="69"/>
        <v>31505.8</v>
      </c>
      <c r="Z496" s="52">
        <f>T496+U496+V496+W496+X496+Y496</f>
        <v>173494</v>
      </c>
      <c r="AA496" s="53">
        <v>2023</v>
      </c>
    </row>
    <row r="497" spans="1:32" ht="47.25" x14ac:dyDescent="0.25">
      <c r="A497" s="42"/>
      <c r="B497" s="42"/>
      <c r="C497" s="42"/>
      <c r="D497" s="42"/>
      <c r="E497" s="42"/>
      <c r="F497" s="42"/>
      <c r="G497" s="42"/>
      <c r="H497" s="42"/>
      <c r="I497" s="42"/>
      <c r="J497" s="42"/>
      <c r="K497" s="42"/>
      <c r="L497" s="42"/>
      <c r="M497" s="42"/>
      <c r="N497" s="42"/>
      <c r="O497" s="42"/>
      <c r="P497" s="42"/>
      <c r="Q497" s="42"/>
      <c r="R497" s="101" t="s">
        <v>191</v>
      </c>
      <c r="S497" s="44" t="s">
        <v>35</v>
      </c>
      <c r="T497" s="90">
        <f>T499</f>
        <v>2224963</v>
      </c>
      <c r="U497" s="90">
        <f t="shared" ref="U497:Z497" si="70">U499</f>
        <v>2224963</v>
      </c>
      <c r="V497" s="90">
        <f t="shared" si="70"/>
        <v>2224963</v>
      </c>
      <c r="W497" s="90">
        <f t="shared" si="70"/>
        <v>2224963</v>
      </c>
      <c r="X497" s="90">
        <f t="shared" si="70"/>
        <v>2224963</v>
      </c>
      <c r="Y497" s="90">
        <f t="shared" si="70"/>
        <v>2224963</v>
      </c>
      <c r="Z497" s="91">
        <f t="shared" si="70"/>
        <v>2224963</v>
      </c>
      <c r="AA497" s="44">
        <v>2023</v>
      </c>
      <c r="AC497" s="12"/>
      <c r="AD497" s="12"/>
      <c r="AE497" s="12"/>
      <c r="AF497" s="12"/>
    </row>
    <row r="498" spans="1:32" ht="37.9" customHeight="1" x14ac:dyDescent="0.25">
      <c r="A498" s="60" t="s">
        <v>19</v>
      </c>
      <c r="B498" s="60" t="s">
        <v>20</v>
      </c>
      <c r="C498" s="60" t="s">
        <v>21</v>
      </c>
      <c r="D498" s="60" t="s">
        <v>19</v>
      </c>
      <c r="E498" s="60" t="s">
        <v>22</v>
      </c>
      <c r="F498" s="60" t="s">
        <v>19</v>
      </c>
      <c r="G498" s="60" t="s">
        <v>23</v>
      </c>
      <c r="H498" s="60" t="s">
        <v>20</v>
      </c>
      <c r="I498" s="60" t="s">
        <v>25</v>
      </c>
      <c r="J498" s="60" t="s">
        <v>19</v>
      </c>
      <c r="K498" s="60" t="s">
        <v>19</v>
      </c>
      <c r="L498" s="60" t="s">
        <v>25</v>
      </c>
      <c r="M498" s="60" t="s">
        <v>19</v>
      </c>
      <c r="N498" s="60" t="s">
        <v>19</v>
      </c>
      <c r="O498" s="60" t="s">
        <v>19</v>
      </c>
      <c r="P498" s="60" t="s">
        <v>19</v>
      </c>
      <c r="Q498" s="60" t="s">
        <v>19</v>
      </c>
      <c r="R498" s="61" t="s">
        <v>192</v>
      </c>
      <c r="S498" s="65" t="s">
        <v>0</v>
      </c>
      <c r="T498" s="66">
        <v>25348.3</v>
      </c>
      <c r="U498" s="66">
        <v>23600</v>
      </c>
      <c r="V498" s="66">
        <v>25348.3</v>
      </c>
      <c r="W498" s="66">
        <v>21505.8</v>
      </c>
      <c r="X498" s="66">
        <v>21505.8</v>
      </c>
      <c r="Y498" s="66">
        <v>21505.8</v>
      </c>
      <c r="Z498" s="66">
        <f>T498+U498+V498+W498+X498+Y498</f>
        <v>138814</v>
      </c>
      <c r="AA498" s="65">
        <v>2023</v>
      </c>
      <c r="AB498" s="34"/>
    </row>
    <row r="499" spans="1:32" ht="49.15" customHeight="1" x14ac:dyDescent="0.25">
      <c r="A499" s="42"/>
      <c r="B499" s="42"/>
      <c r="C499" s="42"/>
      <c r="D499" s="42"/>
      <c r="E499" s="42"/>
      <c r="F499" s="42"/>
      <c r="G499" s="42"/>
      <c r="H499" s="42"/>
      <c r="I499" s="42"/>
      <c r="J499" s="42"/>
      <c r="K499" s="42"/>
      <c r="L499" s="42"/>
      <c r="M499" s="42"/>
      <c r="N499" s="42"/>
      <c r="O499" s="42"/>
      <c r="P499" s="42"/>
      <c r="Q499" s="42"/>
      <c r="R499" s="87" t="s">
        <v>193</v>
      </c>
      <c r="S499" s="141" t="s">
        <v>35</v>
      </c>
      <c r="T499" s="2">
        <f t="shared" ref="T499:Y499" si="71">2270800-45837</f>
        <v>2224963</v>
      </c>
      <c r="U499" s="2">
        <f t="shared" si="71"/>
        <v>2224963</v>
      </c>
      <c r="V499" s="2">
        <f t="shared" si="71"/>
        <v>2224963</v>
      </c>
      <c r="W499" s="2">
        <f t="shared" si="71"/>
        <v>2224963</v>
      </c>
      <c r="X499" s="2">
        <f t="shared" si="71"/>
        <v>2224963</v>
      </c>
      <c r="Y499" s="2">
        <f t="shared" si="71"/>
        <v>2224963</v>
      </c>
      <c r="Z499" s="48">
        <v>2224963</v>
      </c>
      <c r="AA499" s="44">
        <v>2023</v>
      </c>
      <c r="AB499" s="34"/>
    </row>
    <row r="500" spans="1:32" ht="31.5" x14ac:dyDescent="0.25">
      <c r="A500" s="42"/>
      <c r="B500" s="42"/>
      <c r="C500" s="42"/>
      <c r="D500" s="42"/>
      <c r="E500" s="42"/>
      <c r="F500" s="42"/>
      <c r="G500" s="42"/>
      <c r="H500" s="42"/>
      <c r="I500" s="42"/>
      <c r="J500" s="42"/>
      <c r="K500" s="42"/>
      <c r="L500" s="42"/>
      <c r="M500" s="42"/>
      <c r="N500" s="42"/>
      <c r="O500" s="42"/>
      <c r="P500" s="42"/>
      <c r="Q500" s="42"/>
      <c r="R500" s="68" t="s">
        <v>194</v>
      </c>
      <c r="S500" s="141" t="s">
        <v>57</v>
      </c>
      <c r="T500" s="2">
        <v>365</v>
      </c>
      <c r="U500" s="2">
        <v>365</v>
      </c>
      <c r="V500" s="47">
        <v>366</v>
      </c>
      <c r="W500" s="2">
        <v>365</v>
      </c>
      <c r="X500" s="2">
        <v>365</v>
      </c>
      <c r="Y500" s="2">
        <v>365</v>
      </c>
      <c r="Z500" s="48">
        <f>T500+U500+V500+W500+X500+Y500</f>
        <v>2191</v>
      </c>
      <c r="AA500" s="44">
        <v>2023</v>
      </c>
      <c r="AB500" s="34"/>
    </row>
    <row r="501" spans="1:32" ht="32.25" customHeight="1" x14ac:dyDescent="0.2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68" t="s">
        <v>195</v>
      </c>
      <c r="S501" s="141" t="s">
        <v>39</v>
      </c>
      <c r="T501" s="2">
        <v>4917</v>
      </c>
      <c r="U501" s="2">
        <v>5400</v>
      </c>
      <c r="V501" s="2">
        <v>5400</v>
      </c>
      <c r="W501" s="2">
        <v>5400</v>
      </c>
      <c r="X501" s="2">
        <v>5400</v>
      </c>
      <c r="Y501" s="2">
        <v>5400</v>
      </c>
      <c r="Z501" s="48">
        <f>SUM(T501:Y501)</f>
        <v>31917</v>
      </c>
      <c r="AA501" s="44">
        <v>2023</v>
      </c>
      <c r="AB501" s="134"/>
      <c r="AC501" s="112"/>
    </row>
    <row r="502" spans="1:32" ht="47.25" x14ac:dyDescent="0.2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68" t="s">
        <v>196</v>
      </c>
      <c r="S502" s="141" t="s">
        <v>39</v>
      </c>
      <c r="T502" s="2">
        <v>4598</v>
      </c>
      <c r="U502" s="2">
        <v>1900</v>
      </c>
      <c r="V502" s="2">
        <v>1900</v>
      </c>
      <c r="W502" s="2">
        <v>1900</v>
      </c>
      <c r="X502" s="2">
        <v>1900</v>
      </c>
      <c r="Y502" s="2">
        <v>1900</v>
      </c>
      <c r="Z502" s="48">
        <f>SUM(T502:Y502)</f>
        <v>14098</v>
      </c>
      <c r="AA502" s="44">
        <v>2023</v>
      </c>
      <c r="AB502" s="134"/>
      <c r="AC502" s="112"/>
    </row>
    <row r="503" spans="1:32" ht="47.25" x14ac:dyDescent="0.2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68" t="s">
        <v>197</v>
      </c>
      <c r="S503" s="141" t="s">
        <v>39</v>
      </c>
      <c r="T503" s="2">
        <v>488</v>
      </c>
      <c r="U503" s="2">
        <v>550</v>
      </c>
      <c r="V503" s="2">
        <v>550</v>
      </c>
      <c r="W503" s="2">
        <v>550</v>
      </c>
      <c r="X503" s="2">
        <v>550</v>
      </c>
      <c r="Y503" s="2">
        <v>550</v>
      </c>
      <c r="Z503" s="48">
        <f>SUM(T503:Y503)</f>
        <v>3238</v>
      </c>
      <c r="AA503" s="44">
        <v>2023</v>
      </c>
      <c r="AB503" s="134"/>
      <c r="AC503" s="112"/>
    </row>
    <row r="504" spans="1:32" ht="31.5" x14ac:dyDescent="0.25">
      <c r="A504" s="60" t="s">
        <v>19</v>
      </c>
      <c r="B504" s="60" t="s">
        <v>20</v>
      </c>
      <c r="C504" s="60" t="s">
        <v>21</v>
      </c>
      <c r="D504" s="60" t="s">
        <v>19</v>
      </c>
      <c r="E504" s="60" t="s">
        <v>22</v>
      </c>
      <c r="F504" s="60" t="s">
        <v>19</v>
      </c>
      <c r="G504" s="60" t="s">
        <v>23</v>
      </c>
      <c r="H504" s="60" t="s">
        <v>20</v>
      </c>
      <c r="I504" s="60" t="s">
        <v>25</v>
      </c>
      <c r="J504" s="60" t="s">
        <v>19</v>
      </c>
      <c r="K504" s="60" t="s">
        <v>19</v>
      </c>
      <c r="L504" s="60" t="s">
        <v>25</v>
      </c>
      <c r="M504" s="60" t="s">
        <v>19</v>
      </c>
      <c r="N504" s="60" t="s">
        <v>19</v>
      </c>
      <c r="O504" s="60" t="s">
        <v>19</v>
      </c>
      <c r="P504" s="60" t="s">
        <v>19</v>
      </c>
      <c r="Q504" s="60" t="s">
        <v>19</v>
      </c>
      <c r="R504" s="61" t="s">
        <v>198</v>
      </c>
      <c r="S504" s="65" t="s">
        <v>0</v>
      </c>
      <c r="T504" s="66">
        <v>0</v>
      </c>
      <c r="U504" s="66">
        <v>4000</v>
      </c>
      <c r="V504" s="66">
        <v>0</v>
      </c>
      <c r="W504" s="66">
        <v>0</v>
      </c>
      <c r="X504" s="66">
        <v>10000</v>
      </c>
      <c r="Y504" s="66">
        <v>10000</v>
      </c>
      <c r="Z504" s="66">
        <f>T504+U504+V504+W504+X504+Y504</f>
        <v>24000</v>
      </c>
      <c r="AA504" s="65">
        <v>2023</v>
      </c>
      <c r="AB504" s="34"/>
      <c r="AC504" s="112"/>
    </row>
    <row r="505" spans="1:32" ht="35.450000000000003" customHeight="1" x14ac:dyDescent="0.25">
      <c r="A505" s="42"/>
      <c r="B505" s="42"/>
      <c r="C505" s="42"/>
      <c r="D505" s="42"/>
      <c r="E505" s="42"/>
      <c r="F505" s="42"/>
      <c r="G505" s="42"/>
      <c r="H505" s="42"/>
      <c r="I505" s="42"/>
      <c r="J505" s="42"/>
      <c r="K505" s="42"/>
      <c r="L505" s="42"/>
      <c r="M505" s="42"/>
      <c r="N505" s="42"/>
      <c r="O505" s="42"/>
      <c r="P505" s="42"/>
      <c r="Q505" s="42"/>
      <c r="R505" s="43" t="s">
        <v>332</v>
      </c>
      <c r="S505" s="44" t="s">
        <v>39</v>
      </c>
      <c r="T505" s="47">
        <v>0</v>
      </c>
      <c r="U505" s="47">
        <v>1</v>
      </c>
      <c r="V505" s="47">
        <v>0</v>
      </c>
      <c r="W505" s="47">
        <v>0</v>
      </c>
      <c r="X505" s="47">
        <v>0</v>
      </c>
      <c r="Y505" s="47">
        <v>0</v>
      </c>
      <c r="Z505" s="55">
        <v>1</v>
      </c>
      <c r="AA505" s="44">
        <v>2019</v>
      </c>
      <c r="AB505" s="34"/>
      <c r="AC505" s="114"/>
      <c r="AD505" s="114"/>
    </row>
    <row r="506" spans="1:32" ht="34.9" customHeight="1" x14ac:dyDescent="0.25">
      <c r="A506" s="92"/>
      <c r="B506" s="92"/>
      <c r="C506" s="92"/>
      <c r="D506" s="92"/>
      <c r="E506" s="92"/>
      <c r="F506" s="92"/>
      <c r="G506" s="92"/>
      <c r="H506" s="92"/>
      <c r="I506" s="92"/>
      <c r="J506" s="92"/>
      <c r="K506" s="92"/>
      <c r="L506" s="92"/>
      <c r="M506" s="92"/>
      <c r="N506" s="92"/>
      <c r="O506" s="92"/>
      <c r="P506" s="92"/>
      <c r="Q506" s="92"/>
      <c r="R506" s="43" t="s">
        <v>88</v>
      </c>
      <c r="S506" s="104" t="s">
        <v>9</v>
      </c>
      <c r="T506" s="47">
        <v>0</v>
      </c>
      <c r="U506" s="47">
        <v>0</v>
      </c>
      <c r="V506" s="47">
        <v>0</v>
      </c>
      <c r="W506" s="47">
        <v>0</v>
      </c>
      <c r="X506" s="47">
        <v>50</v>
      </c>
      <c r="Y506" s="47">
        <v>50</v>
      </c>
      <c r="Z506" s="55">
        <v>100</v>
      </c>
      <c r="AA506" s="44">
        <v>2023</v>
      </c>
      <c r="AB506" s="34"/>
    </row>
    <row r="507" spans="1:32" ht="37.9" customHeight="1" x14ac:dyDescent="0.25">
      <c r="A507" s="60" t="s">
        <v>19</v>
      </c>
      <c r="B507" s="60" t="s">
        <v>20</v>
      </c>
      <c r="C507" s="60" t="s">
        <v>21</v>
      </c>
      <c r="D507" s="60" t="s">
        <v>19</v>
      </c>
      <c r="E507" s="60" t="s">
        <v>22</v>
      </c>
      <c r="F507" s="60" t="s">
        <v>19</v>
      </c>
      <c r="G507" s="60" t="s">
        <v>23</v>
      </c>
      <c r="H507" s="60" t="s">
        <v>20</v>
      </c>
      <c r="I507" s="60" t="s">
        <v>25</v>
      </c>
      <c r="J507" s="60" t="s">
        <v>19</v>
      </c>
      <c r="K507" s="60" t="s">
        <v>19</v>
      </c>
      <c r="L507" s="60" t="s">
        <v>25</v>
      </c>
      <c r="M507" s="60" t="s">
        <v>19</v>
      </c>
      <c r="N507" s="60" t="s">
        <v>19</v>
      </c>
      <c r="O507" s="60" t="s">
        <v>19</v>
      </c>
      <c r="P507" s="60" t="s">
        <v>19</v>
      </c>
      <c r="Q507" s="60" t="s">
        <v>19</v>
      </c>
      <c r="R507" s="61" t="s">
        <v>308</v>
      </c>
      <c r="S507" s="65" t="s">
        <v>0</v>
      </c>
      <c r="T507" s="66">
        <v>0</v>
      </c>
      <c r="U507" s="66">
        <v>10680</v>
      </c>
      <c r="V507" s="66">
        <v>0</v>
      </c>
      <c r="W507" s="66">
        <v>0</v>
      </c>
      <c r="X507" s="66">
        <v>0</v>
      </c>
      <c r="Y507" s="66">
        <v>0</v>
      </c>
      <c r="Z507" s="66">
        <f>T507+U507+V507+W507+X507+Y507</f>
        <v>10680</v>
      </c>
      <c r="AA507" s="65">
        <v>2019</v>
      </c>
      <c r="AB507" s="34"/>
      <c r="AC507" s="112"/>
    </row>
    <row r="508" spans="1:32" ht="31.5" x14ac:dyDescent="0.25">
      <c r="A508" s="42"/>
      <c r="B508" s="42"/>
      <c r="C508" s="42"/>
      <c r="D508" s="42"/>
      <c r="E508" s="42"/>
      <c r="F508" s="42"/>
      <c r="G508" s="42"/>
      <c r="H508" s="42"/>
      <c r="I508" s="42"/>
      <c r="J508" s="42"/>
      <c r="K508" s="42"/>
      <c r="L508" s="42"/>
      <c r="M508" s="42"/>
      <c r="N508" s="42"/>
      <c r="O508" s="42"/>
      <c r="P508" s="42"/>
      <c r="Q508" s="42"/>
      <c r="R508" s="43" t="s">
        <v>333</v>
      </c>
      <c r="S508" s="44" t="s">
        <v>39</v>
      </c>
      <c r="T508" s="47">
        <v>0</v>
      </c>
      <c r="U508" s="47">
        <v>7300</v>
      </c>
      <c r="V508" s="47">
        <v>0</v>
      </c>
      <c r="W508" s="47">
        <v>0</v>
      </c>
      <c r="X508" s="47">
        <v>0</v>
      </c>
      <c r="Y508" s="47">
        <v>0</v>
      </c>
      <c r="Z508" s="55">
        <f>U508</f>
        <v>7300</v>
      </c>
      <c r="AA508" s="44">
        <v>2019</v>
      </c>
      <c r="AB508" s="34"/>
      <c r="AC508" s="114"/>
      <c r="AD508" s="114"/>
    </row>
    <row r="509" spans="1:32" x14ac:dyDescent="0.25">
      <c r="AA509" s="140" t="s">
        <v>63</v>
      </c>
    </row>
    <row r="511" spans="1:32" ht="61.15" customHeight="1" x14ac:dyDescent="0.25">
      <c r="A511" s="153" t="s">
        <v>207</v>
      </c>
      <c r="B511" s="153"/>
      <c r="C511" s="153"/>
      <c r="D511" s="153"/>
      <c r="E511" s="153"/>
      <c r="F511" s="153"/>
      <c r="G511" s="153"/>
      <c r="H511" s="153"/>
      <c r="I511" s="153"/>
      <c r="J511" s="153"/>
      <c r="K511" s="153"/>
      <c r="L511" s="153"/>
      <c r="M511" s="153"/>
      <c r="N511" s="153"/>
      <c r="O511" s="153"/>
      <c r="P511" s="153"/>
      <c r="Q511" s="153"/>
      <c r="R511" s="153"/>
      <c r="S511" s="153"/>
      <c r="T511" s="153"/>
      <c r="U511" s="153"/>
      <c r="V511" s="153"/>
      <c r="W511" s="153"/>
      <c r="X511" s="153"/>
      <c r="Y511" s="153"/>
      <c r="Z511" s="153"/>
      <c r="AA511" s="153"/>
    </row>
  </sheetData>
  <mergeCells count="71">
    <mergeCell ref="A1:AA1"/>
    <mergeCell ref="A3:AA3"/>
    <mergeCell ref="A4:AA4"/>
    <mergeCell ref="A5:AA5"/>
    <mergeCell ref="A6:AA6"/>
    <mergeCell ref="X7:AA7"/>
    <mergeCell ref="A8:AA8"/>
    <mergeCell ref="A9:AA9"/>
    <mergeCell ref="A10:AA10"/>
    <mergeCell ref="A12:Q12"/>
    <mergeCell ref="R12:R13"/>
    <mergeCell ref="S12:S13"/>
    <mergeCell ref="T12:Y12"/>
    <mergeCell ref="Z12:AA12"/>
    <mergeCell ref="A13:C13"/>
    <mergeCell ref="D13:E13"/>
    <mergeCell ref="F13:G13"/>
    <mergeCell ref="H13:Q13"/>
    <mergeCell ref="R42:R46"/>
    <mergeCell ref="R51:R54"/>
    <mergeCell ref="R154:R156"/>
    <mergeCell ref="R160:R162"/>
    <mergeCell ref="R165:R167"/>
    <mergeCell ref="R170:R172"/>
    <mergeCell ref="R175:R177"/>
    <mergeCell ref="R180:R183"/>
    <mergeCell ref="R191:R194"/>
    <mergeCell ref="R198:R201"/>
    <mergeCell ref="R203:R206"/>
    <mergeCell ref="R208:R212"/>
    <mergeCell ref="R214:R218"/>
    <mergeCell ref="R220:R224"/>
    <mergeCell ref="R227:R231"/>
    <mergeCell ref="R233:R237"/>
    <mergeCell ref="R240:R244"/>
    <mergeCell ref="R246:R249"/>
    <mergeCell ref="R251:R254"/>
    <mergeCell ref="R256:R259"/>
    <mergeCell ref="R261:R264"/>
    <mergeCell ref="R266:R269"/>
    <mergeCell ref="R271:R275"/>
    <mergeCell ref="R278:R282"/>
    <mergeCell ref="R284:R289"/>
    <mergeCell ref="R291:R296"/>
    <mergeCell ref="R298:R303"/>
    <mergeCell ref="R305:R310"/>
    <mergeCell ref="R312:R317"/>
    <mergeCell ref="R396:R399"/>
    <mergeCell ref="R319:R324"/>
    <mergeCell ref="R326:R331"/>
    <mergeCell ref="R333:R338"/>
    <mergeCell ref="R340:R344"/>
    <mergeCell ref="R346:R350"/>
    <mergeCell ref="R352:R357"/>
    <mergeCell ref="R359:R362"/>
    <mergeCell ref="R366:R370"/>
    <mergeCell ref="R372:R376"/>
    <mergeCell ref="R378:R382"/>
    <mergeCell ref="R384:R388"/>
    <mergeCell ref="R390:R394"/>
    <mergeCell ref="R467:R468"/>
    <mergeCell ref="R470:R471"/>
    <mergeCell ref="A511:AA511"/>
    <mergeCell ref="R473:R474"/>
    <mergeCell ref="R476:R477"/>
    <mergeCell ref="R479:R480"/>
    <mergeCell ref="R401:R405"/>
    <mergeCell ref="R407:R411"/>
    <mergeCell ref="R413:R417"/>
    <mergeCell ref="R419:R423"/>
    <mergeCell ref="R425:R429"/>
  </mergeCells>
  <pageMargins left="0.35433070866141736" right="0.31496062992125984" top="0.59055118110236227" bottom="0.59055118110236227" header="0" footer="0"/>
  <pageSetup paperSize="9" scale="69" orientation="landscape" useFirstPageNumber="1" r:id="rId1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2018-12-29T11:22:24Z</dcterms:modified>
</cp:coreProperties>
</file>